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2\CFM - ZAD PRESTATION 2022\ZAD - CREDIT D'IMPOT\"/>
    </mc:Choice>
  </mc:AlternateContent>
  <xr:revisionPtr revIDLastSave="0" documentId="8_{0D42B0C2-EC6F-44AB-932E-539EE59536EA}" xr6:coauthVersionLast="47" xr6:coauthVersionMax="47" xr10:uidLastSave="{00000000-0000-0000-0000-000000000000}"/>
  <bookViews>
    <workbookView xWindow="-108" yWindow="-108" windowWidth="23256" windowHeight="12456" activeTab="1" xr2:uid="{41B74249-3D7F-429B-86E2-84C157F35AE0}"/>
  </bookViews>
  <sheets>
    <sheet name="FINANCEMENT CIC" sheetId="7" r:id="rId1"/>
    <sheet name="COUT CIC" sheetId="6" r:id="rId2"/>
  </sheets>
  <externalReferences>
    <externalReference r:id="rId3"/>
    <externalReference r:id="rId4"/>
  </externalReferences>
  <definedNames>
    <definedName name="_xlnm.Criteria">#REF!</definedName>
    <definedName name="icence">#REF!</definedName>
    <definedName name="_xlnm.Print_Titles" localSheetId="1">'COUT CIC'!$1:$4</definedName>
    <definedName name="_xlnm.Print_Titles" localSheetId="0">'FINANCEMENT CIC'!$1:$5</definedName>
    <definedName name="IU">'[1]BASE CIC 12.2012'!#REF!</definedName>
    <definedName name="_xlnm.Print_Area" localSheetId="1">'COUT CIC'!$A$1:$K$156</definedName>
    <definedName name="_xlnm.Print_Area" localSheetId="0">'FINANCEMENT CIC'!$A$1:$C$119</definedName>
    <definedName name="ZZ">'[1]BASE CIC 12.2012'!#REF!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7" i="6" l="1"/>
  <c r="M145" i="6"/>
  <c r="M137" i="6"/>
  <c r="M138" i="6" s="1"/>
  <c r="M139" i="6" s="1"/>
  <c r="F143" i="6"/>
  <c r="F144" i="6" s="1"/>
  <c r="M140" i="6" l="1"/>
  <c r="M141" i="6"/>
  <c r="M142" i="6" l="1"/>
  <c r="M143" i="6" s="1"/>
  <c r="Q143" i="6" l="1"/>
  <c r="I71" i="6"/>
  <c r="I93" i="6"/>
  <c r="I82" i="6"/>
  <c r="I51" i="6"/>
  <c r="I53" i="6"/>
  <c r="I43" i="6"/>
  <c r="I17" i="6"/>
  <c r="K153" i="6"/>
  <c r="K152" i="6"/>
  <c r="K151" i="6"/>
  <c r="K150" i="6"/>
  <c r="K149" i="6"/>
  <c r="K148" i="6"/>
  <c r="J153" i="6"/>
  <c r="J152" i="6"/>
  <c r="J151" i="6"/>
  <c r="J150" i="6"/>
  <c r="J149" i="6"/>
  <c r="J148" i="6"/>
  <c r="H96" i="6"/>
  <c r="H95" i="6"/>
  <c r="H94" i="6"/>
  <c r="H93" i="6"/>
  <c r="H92" i="6"/>
  <c r="H69" i="6"/>
  <c r="H68" i="6"/>
  <c r="H67" i="6"/>
  <c r="I150" i="6" l="1"/>
  <c r="H53" i="6"/>
  <c r="H52" i="6"/>
  <c r="H51" i="6"/>
  <c r="K147" i="6" l="1"/>
  <c r="J147" i="6"/>
  <c r="I147" i="6"/>
  <c r="F112" i="6" l="1"/>
  <c r="E112" i="6"/>
  <c r="D112" i="6"/>
  <c r="F99" i="6"/>
  <c r="E99" i="6"/>
  <c r="D99" i="6"/>
  <c r="F85" i="6"/>
  <c r="E85" i="6"/>
  <c r="D85" i="6"/>
  <c r="F78" i="6"/>
  <c r="E78" i="6"/>
  <c r="D78" i="6"/>
  <c r="F55" i="6"/>
  <c r="E55" i="6"/>
  <c r="D55" i="6"/>
  <c r="F48" i="6"/>
  <c r="E48" i="6"/>
  <c r="D48" i="6"/>
  <c r="F37" i="6"/>
  <c r="E37" i="6"/>
  <c r="D37" i="6"/>
  <c r="F17" i="6"/>
  <c r="E17" i="6"/>
  <c r="D17" i="6"/>
  <c r="F5" i="6"/>
  <c r="E5" i="6"/>
  <c r="D5" i="6"/>
  <c r="E119" i="6" l="1"/>
  <c r="E125" i="6" s="1"/>
  <c r="F119" i="6"/>
  <c r="F125" i="6" s="1"/>
  <c r="D119" i="6"/>
  <c r="D125" i="6" s="1"/>
  <c r="A128" i="6"/>
  <c r="H19" i="6" l="1"/>
  <c r="H20" i="6"/>
  <c r="H21" i="6"/>
  <c r="H23" i="6"/>
  <c r="H24" i="6"/>
  <c r="H25" i="6"/>
  <c r="H26" i="6"/>
  <c r="H28" i="6"/>
  <c r="H29" i="6"/>
  <c r="H31" i="6"/>
  <c r="H32" i="6"/>
  <c r="H34" i="6"/>
  <c r="H35" i="6"/>
  <c r="H39" i="6"/>
  <c r="H40" i="6"/>
  <c r="H41" i="6"/>
  <c r="H42" i="6"/>
  <c r="H43" i="6"/>
  <c r="H44" i="6"/>
  <c r="H45" i="6"/>
  <c r="H46" i="6"/>
  <c r="H50" i="6"/>
  <c r="H48" i="6" s="1"/>
  <c r="H57" i="6"/>
  <c r="H58" i="6"/>
  <c r="H59" i="6"/>
  <c r="H60" i="6"/>
  <c r="H61" i="6"/>
  <c r="H63" i="6"/>
  <c r="H64" i="6"/>
  <c r="H65" i="6"/>
  <c r="H71" i="6"/>
  <c r="H72" i="6"/>
  <c r="H73" i="6"/>
  <c r="H74" i="6"/>
  <c r="H75" i="6"/>
  <c r="H76" i="6"/>
  <c r="H80" i="6"/>
  <c r="H81" i="6"/>
  <c r="H82" i="6"/>
  <c r="H83" i="6"/>
  <c r="H87" i="6"/>
  <c r="H88" i="6"/>
  <c r="H89" i="6"/>
  <c r="H90" i="6"/>
  <c r="H91" i="6"/>
  <c r="H97" i="6"/>
  <c r="H101" i="6"/>
  <c r="H102" i="6"/>
  <c r="H103" i="6"/>
  <c r="H104" i="6"/>
  <c r="H105" i="6"/>
  <c r="H106" i="6"/>
  <c r="H107" i="6"/>
  <c r="H108" i="6"/>
  <c r="H109" i="6"/>
  <c r="H110" i="6"/>
  <c r="H114" i="6"/>
  <c r="H115" i="6"/>
  <c r="H116" i="6"/>
  <c r="H117" i="6"/>
  <c r="H121" i="6"/>
  <c r="H122" i="6"/>
  <c r="H123" i="6"/>
  <c r="H139" i="6"/>
  <c r="H112" i="6" l="1"/>
  <c r="H85" i="6"/>
  <c r="H78" i="6"/>
  <c r="H37" i="6"/>
  <c r="H99" i="6"/>
  <c r="H55" i="6"/>
  <c r="A119" i="7" l="1"/>
  <c r="C112" i="7"/>
  <c r="C102" i="7"/>
  <c r="C93" i="7"/>
  <c r="C84" i="7"/>
  <c r="C114" i="7" s="1"/>
  <c r="K48" i="6"/>
  <c r="K5" i="6"/>
  <c r="K17" i="6"/>
  <c r="K37" i="6"/>
  <c r="K55" i="6"/>
  <c r="K78" i="6"/>
  <c r="K85" i="6"/>
  <c r="K99" i="6"/>
  <c r="K112" i="6"/>
  <c r="K140" i="6"/>
  <c r="K141" i="6" s="1"/>
  <c r="J140" i="6"/>
  <c r="J141" i="6" s="1"/>
  <c r="I140" i="6"/>
  <c r="I141" i="6" s="1"/>
  <c r="J112" i="6"/>
  <c r="I112" i="6"/>
  <c r="J99" i="6"/>
  <c r="I99" i="6"/>
  <c r="J85" i="6"/>
  <c r="I85" i="6"/>
  <c r="J78" i="6"/>
  <c r="J55" i="6"/>
  <c r="I55" i="6"/>
  <c r="I37" i="6"/>
  <c r="I149" i="6" s="1"/>
  <c r="H33" i="6"/>
  <c r="H30" i="6"/>
  <c r="H27" i="6"/>
  <c r="H22" i="6"/>
  <c r="H15" i="6"/>
  <c r="H14" i="6"/>
  <c r="H13" i="6"/>
  <c r="H12" i="6"/>
  <c r="H11" i="6"/>
  <c r="H10" i="6"/>
  <c r="H9" i="6"/>
  <c r="H8" i="6"/>
  <c r="H7" i="6"/>
  <c r="J5" i="6"/>
  <c r="I5" i="6"/>
  <c r="D128" i="6"/>
  <c r="I151" i="6" l="1"/>
  <c r="I153" i="6"/>
  <c r="H141" i="6"/>
  <c r="I148" i="6"/>
  <c r="K119" i="6"/>
  <c r="K125" i="6" s="1"/>
  <c r="H140" i="6"/>
  <c r="H5" i="6"/>
  <c r="J17" i="6"/>
  <c r="J48" i="6"/>
  <c r="I78" i="6"/>
  <c r="I152" i="6" s="1"/>
  <c r="H152" i="6" s="1"/>
  <c r="J37" i="6"/>
  <c r="H149" i="6" s="1"/>
  <c r="H151" i="6" l="1"/>
  <c r="H150" i="6"/>
  <c r="I154" i="6"/>
  <c r="I156" i="6" s="1"/>
  <c r="J119" i="6"/>
  <c r="J125" i="6" s="1"/>
  <c r="H148" i="6"/>
  <c r="H17" i="6"/>
  <c r="H119" i="6" s="1"/>
  <c r="H125" i="6" s="1"/>
  <c r="I48" i="6"/>
  <c r="I119" i="6" s="1"/>
  <c r="I125" i="6" s="1"/>
  <c r="I142" i="6" l="1"/>
  <c r="I143" i="6" s="1"/>
  <c r="I157" i="6" s="1"/>
  <c r="K142" i="6"/>
  <c r="K143" i="6" s="1"/>
  <c r="J142" i="6"/>
  <c r="J143" i="6" l="1"/>
  <c r="H143" i="6" s="1"/>
  <c r="H142" i="6"/>
  <c r="J154" i="6"/>
  <c r="J156" i="6" s="1"/>
  <c r="J157" i="6" l="1"/>
  <c r="H153" i="6"/>
  <c r="H154" i="6" s="1"/>
  <c r="K154" i="6"/>
  <c r="K156" i="6" s="1"/>
  <c r="H156" i="6" s="1"/>
  <c r="H157" i="6" l="1"/>
  <c r="K157" i="6"/>
  <c r="C66" i="7" l="1"/>
  <c r="C116" i="7" l="1"/>
  <c r="B66" i="7" s="1"/>
  <c r="B93" i="7" l="1"/>
  <c r="B84" i="7"/>
  <c r="B112" i="7"/>
  <c r="B114" i="7"/>
  <c r="B102" i="7"/>
</calcChain>
</file>

<file path=xl/sharedStrings.xml><?xml version="1.0" encoding="utf-8"?>
<sst xmlns="http://schemas.openxmlformats.org/spreadsheetml/2006/main" count="299" uniqueCount="263">
  <si>
    <t>1. Droits artistiques</t>
  </si>
  <si>
    <t>11.</t>
  </si>
  <si>
    <t>Sujet</t>
  </si>
  <si>
    <t>12.</t>
  </si>
  <si>
    <t>13.</t>
  </si>
  <si>
    <t>14.</t>
  </si>
  <si>
    <t>Droits musicaux</t>
  </si>
  <si>
    <t>15.</t>
  </si>
  <si>
    <t>16.</t>
  </si>
  <si>
    <t>17.</t>
  </si>
  <si>
    <t>18.</t>
  </si>
  <si>
    <t>19.</t>
  </si>
  <si>
    <t>Agents littéraires et conseils</t>
  </si>
  <si>
    <t>2. Personnel</t>
  </si>
  <si>
    <t>21.</t>
  </si>
  <si>
    <t>Producteurs</t>
  </si>
  <si>
    <t>22.</t>
  </si>
  <si>
    <t>25.</t>
  </si>
  <si>
    <t>27.</t>
  </si>
  <si>
    <t>28.</t>
  </si>
  <si>
    <t>29.</t>
  </si>
  <si>
    <t>Agents artistiques</t>
  </si>
  <si>
    <t>3. Equipe artistique</t>
  </si>
  <si>
    <t>31. Rôles</t>
  </si>
  <si>
    <t>Salaires</t>
  </si>
  <si>
    <t>principaux</t>
  </si>
  <si>
    <t>BNC</t>
  </si>
  <si>
    <t>32. Rôles</t>
  </si>
  <si>
    <t>secondaires</t>
  </si>
  <si>
    <t>33 à 35.</t>
  </si>
  <si>
    <t>36.</t>
  </si>
  <si>
    <t>Personnel artistique après tournage</t>
  </si>
  <si>
    <t>37.</t>
  </si>
  <si>
    <t>Personnel musique</t>
  </si>
  <si>
    <t>39.</t>
  </si>
  <si>
    <t>41.</t>
  </si>
  <si>
    <t>Auteurs</t>
  </si>
  <si>
    <t>42.</t>
  </si>
  <si>
    <t>43.</t>
  </si>
  <si>
    <t>Réalisateur technicien</t>
  </si>
  <si>
    <t>513. Construction</t>
  </si>
  <si>
    <t xml:space="preserve">51. Studio  </t>
  </si>
  <si>
    <t>515. Consommations et prestations diverses</t>
  </si>
  <si>
    <t>516. Prestations spécifiques</t>
  </si>
  <si>
    <t>521. Locations</t>
  </si>
  <si>
    <t>522. Aménagements</t>
  </si>
  <si>
    <t>523. Prestations</t>
  </si>
  <si>
    <t>54.</t>
  </si>
  <si>
    <t>Meubles et accessoires</t>
  </si>
  <si>
    <t>55.</t>
  </si>
  <si>
    <t>56.</t>
  </si>
  <si>
    <t>57.</t>
  </si>
  <si>
    <t>58.</t>
  </si>
  <si>
    <t>Costumes</t>
  </si>
  <si>
    <t>59.</t>
  </si>
  <si>
    <t>61.</t>
  </si>
  <si>
    <t>62.</t>
  </si>
  <si>
    <t>Frais de bureau, régie, divers</t>
  </si>
  <si>
    <t>7. Moyens Techniques</t>
  </si>
  <si>
    <t>71.</t>
  </si>
  <si>
    <t>72.</t>
  </si>
  <si>
    <t>73.</t>
  </si>
  <si>
    <t>74.</t>
  </si>
  <si>
    <t>Eclairage</t>
  </si>
  <si>
    <t>75.</t>
  </si>
  <si>
    <t>Son</t>
  </si>
  <si>
    <t>76.</t>
  </si>
  <si>
    <t>Pellicules et supports</t>
  </si>
  <si>
    <t>8. Postproduction image et son</t>
  </si>
  <si>
    <t>84.</t>
  </si>
  <si>
    <t>85.</t>
  </si>
  <si>
    <t>Génériques et films annonces</t>
  </si>
  <si>
    <t>9. Assurances et Divers</t>
  </si>
  <si>
    <t>91.</t>
  </si>
  <si>
    <t>Assurances</t>
  </si>
  <si>
    <t>92.</t>
  </si>
  <si>
    <t>Publicité, promotion et divers</t>
  </si>
  <si>
    <t>93.</t>
  </si>
  <si>
    <t>94.</t>
  </si>
  <si>
    <t>Frais financiers</t>
  </si>
  <si>
    <t>Total Hors TVA</t>
  </si>
  <si>
    <t>Fonds de soutien préparation</t>
  </si>
  <si>
    <t>Total</t>
  </si>
  <si>
    <t>Base de calcul du Crédit d'Impôt</t>
  </si>
  <si>
    <t>Récapitulatif Cerfa</t>
  </si>
  <si>
    <t>Ligne 2 - Auteurs</t>
  </si>
  <si>
    <t>Ligne 3 - Artistes</t>
  </si>
  <si>
    <t>Ligne 4 - Techniciens</t>
  </si>
  <si>
    <t>Ligne 5 - Prestataires techniques</t>
  </si>
  <si>
    <t>Ligne 6 - Régie</t>
  </si>
  <si>
    <t>Ligne 7 - QP subventions non remboursables</t>
  </si>
  <si>
    <t>Ligne 8 - Total</t>
  </si>
  <si>
    <t>Vérif</t>
  </si>
  <si>
    <t>Fonds de soutien production</t>
  </si>
  <si>
    <t>Crédit d'impôt (30 %)</t>
  </si>
  <si>
    <t>Quote-part à déduire de la base éligible au CIC</t>
  </si>
  <si>
    <t>CIC 30%</t>
  </si>
  <si>
    <t>Pourcentage dépenses éligibles/côut du film</t>
  </si>
  <si>
    <t>Plafonnement du CIC par rapport au budget (80 %)</t>
  </si>
  <si>
    <t>Fiche N° 2 : Plan de financement</t>
  </si>
  <si>
    <t>Noms</t>
  </si>
  <si>
    <t>Montants</t>
  </si>
  <si>
    <t>Producteur(s) délégué(s)</t>
  </si>
  <si>
    <t>Numéraire</t>
  </si>
  <si>
    <t>Chi-Fou-Mi Productions</t>
  </si>
  <si>
    <t>Fonds de soutien en préparation</t>
  </si>
  <si>
    <t>Rémunération du producteur en participation</t>
  </si>
  <si>
    <t>Frais généraux en participation</t>
  </si>
  <si>
    <t xml:space="preserve">Sofica garantie par le producteur </t>
  </si>
  <si>
    <t>Autres coproducteurs</t>
  </si>
  <si>
    <t>Fonds de soutien</t>
  </si>
  <si>
    <t>Coproduction télévision</t>
  </si>
  <si>
    <t>Aides sélectives</t>
  </si>
  <si>
    <t>Avances sur recettes</t>
  </si>
  <si>
    <t>Aide aux cinémas du monde</t>
  </si>
  <si>
    <t>Aide aux coproductions étrangères</t>
  </si>
  <si>
    <t>Eurimages (part française)</t>
  </si>
  <si>
    <t>CVSA (créations visuelles et sonores)</t>
  </si>
  <si>
    <t>Autres</t>
  </si>
  <si>
    <t>Aides des collectivités locales</t>
  </si>
  <si>
    <t>Aides remboursables</t>
  </si>
  <si>
    <t>Aides non remboursables</t>
  </si>
  <si>
    <t>Cession de droits</t>
  </si>
  <si>
    <t>SOFICA garantie(s)</t>
  </si>
  <si>
    <t>(Préciser l'adosseur)</t>
  </si>
  <si>
    <t>SOFICA non garantie(s)</t>
  </si>
  <si>
    <t>Préventes télévisuelles et autres</t>
  </si>
  <si>
    <t>Minima garantis</t>
  </si>
  <si>
    <t>Salle</t>
  </si>
  <si>
    <t>Vidéo</t>
  </si>
  <si>
    <t>VàD</t>
  </si>
  <si>
    <t>VàDA</t>
  </si>
  <si>
    <t>Etranger (préciser le ou les pays)</t>
  </si>
  <si>
    <t>Télévisions</t>
  </si>
  <si>
    <t>Placement de produits</t>
  </si>
  <si>
    <t>Part française</t>
  </si>
  <si>
    <t>Signature :</t>
  </si>
  <si>
    <t>Producteurs étrangers</t>
  </si>
  <si>
    <t>Apport 1er coproducteur étranger</t>
  </si>
  <si>
    <t>Aide(s) nationale(s)</t>
  </si>
  <si>
    <t>Eurimages</t>
  </si>
  <si>
    <t>Chaîne de TV</t>
  </si>
  <si>
    <t>Préventes et minima garantis</t>
  </si>
  <si>
    <t>Autre(s)</t>
  </si>
  <si>
    <t>Total  1er coproducteur</t>
  </si>
  <si>
    <t>Apport 2ème coproducteur étranger</t>
  </si>
  <si>
    <t>Total  2ème coproducteur</t>
  </si>
  <si>
    <t>Apport 3ème coproducteur étranger</t>
  </si>
  <si>
    <t>Total  3ème coproducteur</t>
  </si>
  <si>
    <t>Total  4ème coproducteur</t>
  </si>
  <si>
    <t>Part étrangère</t>
  </si>
  <si>
    <t>Total général</t>
  </si>
  <si>
    <t>Producteur :</t>
  </si>
  <si>
    <t>CHI-FOU-MI PRODUCTIONS</t>
  </si>
  <si>
    <t>Titre du Film :</t>
  </si>
  <si>
    <t>COUT - AGREMENT DE PRODUCTION</t>
  </si>
  <si>
    <t>Dépenses en France</t>
  </si>
  <si>
    <t>Dépenses à l'étranger</t>
  </si>
  <si>
    <t>Total des dépenses</t>
  </si>
  <si>
    <t>24.</t>
  </si>
  <si>
    <t>Agents artistisques</t>
  </si>
  <si>
    <t>4. Charges Sociales et Fiscales</t>
  </si>
  <si>
    <t>5. Décors - Costumes - Maquillage - Coiffure</t>
  </si>
  <si>
    <t>52.</t>
  </si>
  <si>
    <t>Décors</t>
  </si>
  <si>
    <t>naturels</t>
  </si>
  <si>
    <t>6. Transports - Défraiements - Régie</t>
  </si>
  <si>
    <t>Transports/Séjour préparation</t>
  </si>
  <si>
    <t>Transports/frais de séjour tournage</t>
  </si>
  <si>
    <t>63. à 67.</t>
  </si>
  <si>
    <t>Repas, hébergements, déplacements
après tournage, droits de douanes</t>
  </si>
  <si>
    <t>68. à 69.</t>
  </si>
  <si>
    <t>Matériels prises de vues "cinéma"</t>
  </si>
  <si>
    <t>Machineries</t>
  </si>
  <si>
    <t>Frais juridiques/Certification</t>
  </si>
  <si>
    <t>Total Partiel</t>
  </si>
  <si>
    <t>95.</t>
  </si>
  <si>
    <t xml:space="preserve">Frais généraux </t>
  </si>
  <si>
    <t>Imprévus</t>
  </si>
  <si>
    <t>TOTAL DES DEPENSES ELIGIBLES AU CIC</t>
  </si>
  <si>
    <t>Crédit d'Impôt Cinéma</t>
  </si>
  <si>
    <t xml:space="preserve">Date : </t>
  </si>
  <si>
    <t>Subvention région</t>
  </si>
  <si>
    <t>Petits rôles, autres artistes/figurants</t>
  </si>
  <si>
    <t>Matériels additionnels prise de vue</t>
  </si>
  <si>
    <t>Aide à la production (20% de l'avance sur recettes)</t>
  </si>
  <si>
    <t>Aide FONPEPS/COVID</t>
  </si>
  <si>
    <t>Adaptation dialogues</t>
  </si>
  <si>
    <t>Droit d'auteur du réalisateur</t>
  </si>
  <si>
    <t>Droits divers (documents archives)</t>
  </si>
  <si>
    <t>Traductions et dactylographie</t>
  </si>
  <si>
    <t>Frais sur manuscrits</t>
  </si>
  <si>
    <t>Frais de développement</t>
  </si>
  <si>
    <t>ANCIEN PLAN</t>
  </si>
  <si>
    <t>231. Direction administration</t>
  </si>
  <si>
    <t>232. Régie</t>
  </si>
  <si>
    <t>233. Mise en scène techniciens</t>
  </si>
  <si>
    <t>234. Conseillers spécialisés</t>
  </si>
  <si>
    <t>235. Prises de vues</t>
  </si>
  <si>
    <t>236. Son</t>
  </si>
  <si>
    <t>237. Costumes</t>
  </si>
  <si>
    <t>238. Maquillage</t>
  </si>
  <si>
    <t>239. Ameublement</t>
  </si>
  <si>
    <t>Equipe décoration</t>
  </si>
  <si>
    <t>Montage et finition</t>
  </si>
  <si>
    <t>26.</t>
  </si>
  <si>
    <t>Main d'oeuvre tournage</t>
  </si>
  <si>
    <t>Main d'oeuvre décors</t>
  </si>
  <si>
    <t xml:space="preserve">Divers (prestation personnel, etc) </t>
  </si>
  <si>
    <t>Comédiens</t>
  </si>
  <si>
    <t>44.45</t>
  </si>
  <si>
    <t>Techniciens et Ouvriers</t>
  </si>
  <si>
    <t>512. Plateaux et annexes</t>
  </si>
  <si>
    <t>514. Eclairage</t>
  </si>
  <si>
    <t>531. Locations</t>
  </si>
  <si>
    <t>532. Aménagements</t>
  </si>
  <si>
    <t>533. Prestations</t>
  </si>
  <si>
    <t>53. Décors</t>
  </si>
  <si>
    <t>extérieurs</t>
  </si>
  <si>
    <t>23. équipe</t>
  </si>
  <si>
    <t>préparation</t>
  </si>
  <si>
    <t>et tournage</t>
  </si>
  <si>
    <t>Frais divers et décoration,</t>
  </si>
  <si>
    <t>Moyens de transports jouants</t>
  </si>
  <si>
    <t>Effets spéciaux</t>
  </si>
  <si>
    <t>Postiches et maquillage</t>
  </si>
  <si>
    <t>76. Montage et</t>
  </si>
  <si>
    <t>761. Montage</t>
  </si>
  <si>
    <t>Sonorisation</t>
  </si>
  <si>
    <t>762. Auditorium</t>
  </si>
  <si>
    <t>77.</t>
  </si>
  <si>
    <t>Postproduction vidéo</t>
  </si>
  <si>
    <t>78.</t>
  </si>
  <si>
    <t>79.</t>
  </si>
  <si>
    <t>Autres prestations</t>
  </si>
  <si>
    <t>812. Pellicules magnétiques son</t>
  </si>
  <si>
    <t>813. Pellicules magnétiques vidéo</t>
  </si>
  <si>
    <t>82. Laboratoires</t>
  </si>
  <si>
    <t>821. Laboratoires de tournage</t>
  </si>
  <si>
    <t>822. Laboratoires pour finitions</t>
  </si>
  <si>
    <t>83.</t>
  </si>
  <si>
    <t>Laboratoire vidéo</t>
  </si>
  <si>
    <t>Sous-titrages</t>
  </si>
  <si>
    <t>Laboratoire photo</t>
  </si>
  <si>
    <t>81. Pellicules</t>
  </si>
  <si>
    <t>ZONE A DEFENDRE</t>
  </si>
  <si>
    <t>31/12/2022</t>
  </si>
  <si>
    <t>Titre du film :  Zone à défendre</t>
  </si>
  <si>
    <t>811. Pellicules négatives/inversibles</t>
  </si>
  <si>
    <t>En compta. cause clôture IFRS</t>
  </si>
  <si>
    <t>subventions</t>
  </si>
  <si>
    <t>CNC AI</t>
  </si>
  <si>
    <t>Total du coût</t>
  </si>
  <si>
    <t>Comptes 694</t>
  </si>
  <si>
    <t>Montant CVAE</t>
  </si>
  <si>
    <t>Base de calcul SP/FG</t>
  </si>
  <si>
    <t>SP</t>
  </si>
  <si>
    <t>CS/SP</t>
  </si>
  <si>
    <t>FG</t>
  </si>
  <si>
    <t>Base de calcul FF</t>
  </si>
  <si>
    <t>FF</t>
  </si>
  <si>
    <t>Coût/BG  2022</t>
  </si>
  <si>
    <t>CVAE du film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</si>
</sst>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0"/>
      <name val="MS Sans Serif"/>
    </font>
    <font>
      <b/>
      <sz val="8"/>
      <name val="Univers"/>
      <family val="2"/>
    </font>
    <font>
      <sz val="8"/>
      <name val="Univers"/>
      <family val="2"/>
    </font>
    <font>
      <sz val="8"/>
      <color rgb="FFFF0000"/>
      <name val="Univers"/>
      <family val="2"/>
    </font>
    <font>
      <sz val="8"/>
      <color theme="1"/>
      <name val="Univers"/>
      <family val="2"/>
    </font>
    <font>
      <i/>
      <sz val="8"/>
      <name val="Univers"/>
      <family val="2"/>
    </font>
    <font>
      <b/>
      <sz val="8"/>
      <color theme="1"/>
      <name val="Univers"/>
      <family val="2"/>
    </font>
    <font>
      <i/>
      <sz val="8"/>
      <color theme="1"/>
      <name val="Univers"/>
      <family val="2"/>
    </font>
    <font>
      <b/>
      <u/>
      <sz val="8"/>
      <color theme="1"/>
      <name val="Univers"/>
      <family val="2"/>
    </font>
    <font>
      <sz val="11"/>
      <name val="Calibri"/>
      <family val="2"/>
      <scheme val="minor"/>
    </font>
    <font>
      <b/>
      <sz val="8"/>
      <color rgb="FFC00000"/>
      <name val="Univers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7">
    <xf numFmtId="0" fontId="0" fillId="0" borderId="0"/>
    <xf numFmtId="0" fontId="3" fillId="0" borderId="0"/>
    <xf numFmtId="0" fontId="3" fillId="0" borderId="0"/>
    <xf numFmtId="9" fontId="2" fillId="0" borderId="0" applyFont="0" applyFill="0" applyBorder="0" applyAlignment="0" applyProtection="0"/>
    <xf numFmtId="0" fontId="1" fillId="0" borderId="0"/>
    <xf numFmtId="0" fontId="4" fillId="0" borderId="0"/>
    <xf numFmtId="0" fontId="9" fillId="0" borderId="0"/>
  </cellStyleXfs>
  <cellXfs count="174">
    <xf numFmtId="0" fontId="0" fillId="0" borderId="0" xfId="0"/>
    <xf numFmtId="0" fontId="5" fillId="0" borderId="0" xfId="5" applyFont="1" applyAlignment="1">
      <alignment vertical="center"/>
    </xf>
    <xf numFmtId="0" fontId="6" fillId="0" borderId="1" xfId="5" applyFont="1" applyBorder="1" applyAlignment="1">
      <alignment horizontal="centerContinuous" vertical="center"/>
    </xf>
    <xf numFmtId="0" fontId="7" fillId="0" borderId="1" xfId="5" applyFont="1" applyBorder="1" applyAlignment="1">
      <alignment horizontal="centerContinuous" vertical="center"/>
    </xf>
    <xf numFmtId="0" fontId="7" fillId="0" borderId="0" xfId="5" applyFont="1" applyAlignment="1">
      <alignment vertical="center"/>
    </xf>
    <xf numFmtId="0" fontId="5" fillId="0" borderId="0" xfId="5" applyFont="1" applyAlignment="1">
      <alignment horizontal="right" vertical="center"/>
    </xf>
    <xf numFmtId="0" fontId="8" fillId="0" borderId="0" xfId="5" applyFont="1" applyAlignment="1">
      <alignment vertical="center"/>
    </xf>
    <xf numFmtId="0" fontId="5" fillId="0" borderId="0" xfId="5" applyFont="1" applyAlignment="1">
      <alignment horizontal="left" vertical="center"/>
    </xf>
    <xf numFmtId="0" fontId="8" fillId="0" borderId="3" xfId="5" applyFont="1" applyBorder="1" applyAlignment="1">
      <alignment horizontal="center" vertical="center"/>
    </xf>
    <xf numFmtId="0" fontId="8" fillId="0" borderId="8" xfId="5" applyFont="1" applyBorder="1" applyAlignment="1">
      <alignment vertical="center"/>
    </xf>
    <xf numFmtId="3" fontId="5" fillId="0" borderId="4" xfId="5" applyNumberFormat="1" applyFont="1" applyBorder="1" applyAlignment="1">
      <alignment vertical="center"/>
    </xf>
    <xf numFmtId="3" fontId="5" fillId="0" borderId="24" xfId="5" applyNumberFormat="1" applyFont="1" applyBorder="1" applyAlignment="1">
      <alignment vertical="center"/>
    </xf>
    <xf numFmtId="0" fontId="5" fillId="0" borderId="21" xfId="5" applyFont="1" applyBorder="1" applyAlignment="1">
      <alignment horizontal="right" vertical="center"/>
    </xf>
    <xf numFmtId="0" fontId="5" fillId="0" borderId="5" xfId="5" applyFont="1" applyBorder="1" applyAlignment="1">
      <alignment vertical="center"/>
    </xf>
    <xf numFmtId="3" fontId="5" fillId="0" borderId="5" xfId="5" applyNumberFormat="1" applyFont="1" applyBorder="1" applyAlignment="1">
      <alignment vertical="center"/>
    </xf>
    <xf numFmtId="0" fontId="5" fillId="0" borderId="4" xfId="5" applyFont="1" applyBorder="1" applyAlignment="1">
      <alignment vertical="center"/>
    </xf>
    <xf numFmtId="0" fontId="5" fillId="0" borderId="23" xfId="5" applyFont="1" applyBorder="1" applyAlignment="1">
      <alignment horizontal="right" vertical="center"/>
    </xf>
    <xf numFmtId="0" fontId="5" fillId="0" borderId="25" xfId="5" applyFont="1" applyBorder="1" applyAlignment="1">
      <alignment vertical="center"/>
    </xf>
    <xf numFmtId="0" fontId="8" fillId="0" borderId="3" xfId="5" applyFont="1" applyBorder="1" applyAlignment="1">
      <alignment vertical="center"/>
    </xf>
    <xf numFmtId="0" fontId="5" fillId="0" borderId="3" xfId="5" applyFont="1" applyBorder="1" applyAlignment="1">
      <alignment vertical="center"/>
    </xf>
    <xf numFmtId="0" fontId="8" fillId="0" borderId="21" xfId="5" applyFont="1" applyBorder="1" applyAlignment="1">
      <alignment vertical="center"/>
    </xf>
    <xf numFmtId="0" fontId="5" fillId="0" borderId="19" xfId="5" applyFont="1" applyBorder="1" applyAlignment="1">
      <alignment vertical="center"/>
    </xf>
    <xf numFmtId="0" fontId="5" fillId="0" borderId="21" xfId="5" applyFont="1" applyBorder="1" applyAlignment="1">
      <alignment vertical="center"/>
    </xf>
    <xf numFmtId="0" fontId="5" fillId="0" borderId="23" xfId="5" applyFont="1" applyBorder="1" applyAlignment="1">
      <alignment vertical="center"/>
    </xf>
    <xf numFmtId="0" fontId="8" fillId="0" borderId="22" xfId="5" applyFont="1" applyBorder="1" applyAlignment="1">
      <alignment vertical="center"/>
    </xf>
    <xf numFmtId="0" fontId="6" fillId="0" borderId="3" xfId="5" applyFont="1" applyBorder="1" applyAlignment="1">
      <alignment horizontal="right" vertical="center"/>
    </xf>
    <xf numFmtId="10" fontId="6" fillId="0" borderId="3" xfId="5" applyNumberFormat="1" applyFont="1" applyBorder="1" applyAlignment="1">
      <alignment vertical="center"/>
    </xf>
    <xf numFmtId="3" fontId="6" fillId="0" borderId="3" xfId="5" applyNumberFormat="1" applyFont="1" applyBorder="1" applyAlignment="1">
      <alignment vertical="center"/>
    </xf>
    <xf numFmtId="0" fontId="8" fillId="0" borderId="0" xfId="5" applyFont="1" applyAlignment="1">
      <alignment horizontal="right" vertical="center"/>
    </xf>
    <xf numFmtId="0" fontId="8" fillId="0" borderId="0" xfId="5" applyFont="1" applyAlignment="1">
      <alignment horizontal="center" vertical="center"/>
    </xf>
    <xf numFmtId="3" fontId="5" fillId="0" borderId="1" xfId="5" applyNumberFormat="1" applyFont="1" applyBorder="1" applyAlignment="1">
      <alignment vertical="center"/>
    </xf>
    <xf numFmtId="3" fontId="5" fillId="0" borderId="23" xfId="5" applyNumberFormat="1" applyFont="1" applyBorder="1" applyAlignment="1">
      <alignment vertical="center"/>
    </xf>
    <xf numFmtId="0" fontId="8" fillId="0" borderId="5" xfId="5" applyFont="1" applyBorder="1" applyAlignment="1">
      <alignment horizontal="center" vertical="center"/>
    </xf>
    <xf numFmtId="3" fontId="8" fillId="0" borderId="26" xfId="5" applyNumberFormat="1" applyFont="1" applyBorder="1" applyAlignment="1">
      <alignment horizontal="centerContinuous" vertical="center"/>
    </xf>
    <xf numFmtId="0" fontId="5" fillId="0" borderId="20" xfId="5" applyFont="1" applyBorder="1" applyAlignment="1">
      <alignment vertical="center"/>
    </xf>
    <xf numFmtId="0" fontId="5" fillId="0" borderId="8" xfId="5" applyFont="1" applyBorder="1" applyAlignment="1">
      <alignment horizontal="right" vertical="center"/>
    </xf>
    <xf numFmtId="10" fontId="5" fillId="0" borderId="8" xfId="5" applyNumberFormat="1" applyFont="1" applyBorder="1" applyAlignment="1">
      <alignment vertical="center"/>
    </xf>
    <xf numFmtId="3" fontId="5" fillId="0" borderId="3" xfId="5" applyNumberFormat="1" applyFont="1" applyBorder="1" applyAlignment="1">
      <alignment vertical="center"/>
    </xf>
    <xf numFmtId="3" fontId="5" fillId="0" borderId="0" xfId="5" applyNumberFormat="1" applyFont="1" applyAlignment="1">
      <alignment vertical="center"/>
    </xf>
    <xf numFmtId="0" fontId="6" fillId="0" borderId="3" xfId="5" applyFont="1" applyBorder="1" applyAlignment="1">
      <alignment vertical="center"/>
    </xf>
    <xf numFmtId="0" fontId="7" fillId="0" borderId="3" xfId="5" applyFont="1" applyBorder="1" applyAlignment="1">
      <alignment vertical="center"/>
    </xf>
    <xf numFmtId="0" fontId="10" fillId="0" borderId="0" xfId="6" applyFont="1" applyAlignment="1" applyProtection="1">
      <alignment horizontal="left" vertical="center"/>
      <protection locked="0"/>
    </xf>
    <xf numFmtId="0" fontId="10" fillId="0" borderId="0" xfId="6" applyFont="1" applyAlignment="1" applyProtection="1">
      <alignment vertical="center"/>
      <protection locked="0"/>
    </xf>
    <xf numFmtId="0" fontId="10" fillId="0" borderId="0" xfId="6" applyFont="1" applyAlignment="1">
      <alignment vertical="center" wrapText="1"/>
    </xf>
    <xf numFmtId="3" fontId="10" fillId="0" borderId="0" xfId="6" applyNumberFormat="1" applyFont="1" applyAlignment="1" applyProtection="1">
      <alignment vertical="center"/>
      <protection locked="0"/>
    </xf>
    <xf numFmtId="0" fontId="10" fillId="0" borderId="0" xfId="6" applyFont="1" applyAlignment="1">
      <alignment vertical="center"/>
    </xf>
    <xf numFmtId="49" fontId="10" fillId="0" borderId="0" xfId="6" applyNumberFormat="1" applyFont="1" applyAlignment="1" applyProtection="1">
      <alignment horizontal="center" vertical="center"/>
      <protection locked="0"/>
    </xf>
    <xf numFmtId="0" fontId="11" fillId="0" borderId="0" xfId="6" applyFont="1" applyAlignment="1">
      <alignment vertical="center"/>
    </xf>
    <xf numFmtId="15" fontId="11" fillId="0" borderId="0" xfId="6" applyNumberFormat="1" applyFont="1" applyAlignment="1">
      <alignment vertical="center" wrapText="1"/>
    </xf>
    <xf numFmtId="0" fontId="11" fillId="0" borderId="3" xfId="6" applyFont="1" applyBorder="1" applyAlignment="1">
      <alignment horizontal="centerContinuous" vertical="center" wrapText="1"/>
    </xf>
    <xf numFmtId="0" fontId="11" fillId="0" borderId="3" xfId="6" applyFont="1" applyBorder="1" applyAlignment="1">
      <alignment horizontal="center" vertical="center" wrapText="1"/>
    </xf>
    <xf numFmtId="3" fontId="11" fillId="0" borderId="3" xfId="6" applyNumberFormat="1" applyFont="1" applyBorder="1" applyAlignment="1">
      <alignment horizontal="center" vertical="center" wrapText="1"/>
    </xf>
    <xf numFmtId="3" fontId="10" fillId="0" borderId="3" xfId="6" applyNumberFormat="1" applyFont="1" applyBorder="1" applyAlignment="1" applyProtection="1">
      <alignment vertical="center"/>
      <protection locked="0"/>
    </xf>
    <xf numFmtId="0" fontId="11" fillId="0" borderId="0" xfId="6" applyFont="1" applyAlignment="1">
      <alignment horizontal="right" vertical="center"/>
    </xf>
    <xf numFmtId="0" fontId="11" fillId="0" borderId="0" xfId="6" applyFont="1" applyAlignment="1">
      <alignment vertical="center" wrapText="1"/>
    </xf>
    <xf numFmtId="3" fontId="11" fillId="0" borderId="6" xfId="6" applyNumberFormat="1" applyFont="1" applyBorder="1" applyAlignment="1">
      <alignment vertical="center"/>
    </xf>
    <xf numFmtId="0" fontId="11" fillId="0" borderId="7" xfId="6" applyFont="1" applyBorder="1" applyAlignment="1">
      <alignment horizontal="right" vertical="center"/>
    </xf>
    <xf numFmtId="0" fontId="11" fillId="0" borderId="7" xfId="6" applyFont="1" applyBorder="1" applyAlignment="1">
      <alignment vertical="center" wrapText="1"/>
    </xf>
    <xf numFmtId="3" fontId="11" fillId="0" borderId="6" xfId="6" applyNumberFormat="1" applyFont="1" applyBorder="1" applyAlignment="1" applyProtection="1">
      <alignment vertical="center"/>
      <protection locked="0"/>
    </xf>
    <xf numFmtId="3" fontId="11" fillId="0" borderId="27" xfId="6" applyNumberFormat="1" applyFont="1" applyBorder="1" applyAlignment="1" applyProtection="1">
      <alignment vertical="center"/>
      <protection locked="0"/>
    </xf>
    <xf numFmtId="0" fontId="11" fillId="0" borderId="0" xfId="2" applyFont="1" applyAlignment="1">
      <alignment vertical="center"/>
    </xf>
    <xf numFmtId="0" fontId="11" fillId="0" borderId="7" xfId="2" applyFont="1" applyBorder="1" applyAlignment="1">
      <alignment vertical="center" wrapText="1"/>
    </xf>
    <xf numFmtId="0" fontId="11" fillId="0" borderId="9" xfId="2" applyFont="1" applyBorder="1" applyAlignment="1">
      <alignment horizontal="right" vertical="center"/>
    </xf>
    <xf numFmtId="0" fontId="11" fillId="0" borderId="10" xfId="2" applyFont="1" applyBorder="1" applyAlignment="1">
      <alignment horizontal="left" vertical="center" wrapText="1"/>
    </xf>
    <xf numFmtId="0" fontId="11" fillId="0" borderId="11" xfId="2" applyFont="1" applyBorder="1" applyAlignment="1">
      <alignment horizontal="right" vertical="center"/>
    </xf>
    <xf numFmtId="0" fontId="11" fillId="0" borderId="7" xfId="2" applyFont="1" applyBorder="1" applyAlignment="1">
      <alignment horizontal="right" vertical="center"/>
    </xf>
    <xf numFmtId="0" fontId="11" fillId="0" borderId="7" xfId="2" applyFont="1" applyBorder="1" applyAlignment="1">
      <alignment horizontal="right" vertical="center" wrapText="1"/>
    </xf>
    <xf numFmtId="3" fontId="11" fillId="0" borderId="28" xfId="6" applyNumberFormat="1" applyFont="1" applyBorder="1" applyAlignment="1">
      <alignment vertical="center"/>
    </xf>
    <xf numFmtId="0" fontId="11" fillId="0" borderId="12" xfId="2" applyFont="1" applyBorder="1" applyAlignment="1">
      <alignment horizontal="right" vertical="center"/>
    </xf>
    <xf numFmtId="0" fontId="11" fillId="0" borderId="7" xfId="2" applyFont="1" applyBorder="1" applyAlignment="1">
      <alignment horizontal="left" vertical="center" wrapText="1"/>
    </xf>
    <xf numFmtId="0" fontId="11" fillId="0" borderId="7" xfId="2" quotePrefix="1" applyFont="1" applyBorder="1" applyAlignment="1">
      <alignment horizontal="center" vertical="center"/>
    </xf>
    <xf numFmtId="3" fontId="11" fillId="0" borderId="5" xfId="6" applyNumberFormat="1" applyFont="1" applyBorder="1" applyAlignment="1" applyProtection="1">
      <alignment vertical="center"/>
      <protection locked="0"/>
    </xf>
    <xf numFmtId="0" fontId="11" fillId="0" borderId="0" xfId="2" applyFont="1"/>
    <xf numFmtId="0" fontId="11" fillId="0" borderId="7" xfId="2" applyFont="1" applyBorder="1" applyAlignment="1">
      <alignment horizontal="right"/>
    </xf>
    <xf numFmtId="0" fontId="11" fillId="0" borderId="7" xfId="2" applyFont="1" applyBorder="1" applyAlignment="1">
      <alignment wrapText="1"/>
    </xf>
    <xf numFmtId="3" fontId="11" fillId="0" borderId="13" xfId="6" applyNumberFormat="1" applyFont="1" applyBorder="1" applyAlignment="1" applyProtection="1">
      <alignment vertical="center"/>
      <protection locked="0"/>
    </xf>
    <xf numFmtId="3" fontId="12" fillId="0" borderId="13" xfId="6" applyNumberFormat="1" applyFont="1" applyBorder="1" applyAlignment="1" applyProtection="1">
      <alignment vertical="center"/>
      <protection locked="0"/>
    </xf>
    <xf numFmtId="3" fontId="11" fillId="0" borderId="21" xfId="6" applyNumberFormat="1" applyFont="1" applyBorder="1" applyAlignment="1">
      <alignment vertical="center"/>
    </xf>
    <xf numFmtId="0" fontId="11" fillId="0" borderId="12" xfId="2" applyFont="1" applyBorder="1" applyAlignment="1">
      <alignment horizontal="right"/>
    </xf>
    <xf numFmtId="0" fontId="11" fillId="0" borderId="14" xfId="2" applyFont="1" applyBorder="1" applyAlignment="1">
      <alignment horizontal="right"/>
    </xf>
    <xf numFmtId="0" fontId="11" fillId="0" borderId="14" xfId="2" quotePrefix="1" applyFont="1" applyBorder="1" applyAlignment="1">
      <alignment horizontal="right"/>
    </xf>
    <xf numFmtId="0" fontId="11" fillId="0" borderId="11" xfId="2" applyFont="1" applyBorder="1" applyAlignment="1">
      <alignment horizontal="right"/>
    </xf>
    <xf numFmtId="0" fontId="11" fillId="0" borderId="7" xfId="6" quotePrefix="1" applyFont="1" applyBorder="1" applyAlignment="1">
      <alignment horizontal="right" vertical="center"/>
    </xf>
    <xf numFmtId="0" fontId="11" fillId="0" borderId="7" xfId="2" quotePrefix="1" applyFont="1" applyBorder="1" applyAlignment="1">
      <alignment horizontal="left" vertical="top" wrapText="1"/>
    </xf>
    <xf numFmtId="0" fontId="11" fillId="0" borderId="7" xfId="6" quotePrefix="1" applyFont="1" applyBorder="1" applyAlignment="1">
      <alignment horizontal="left" vertical="center" wrapText="1"/>
    </xf>
    <xf numFmtId="0" fontId="11" fillId="0" borderId="7" xfId="6" applyFont="1" applyBorder="1" applyAlignment="1">
      <alignment horizontal="left" vertical="center" wrapText="1"/>
    </xf>
    <xf numFmtId="3" fontId="11" fillId="0" borderId="13" xfId="6" applyNumberFormat="1" applyFont="1" applyBorder="1" applyAlignment="1">
      <alignment vertical="center"/>
    </xf>
    <xf numFmtId="0" fontId="11" fillId="0" borderId="2" xfId="6" applyFont="1" applyBorder="1" applyAlignment="1">
      <alignment vertical="center"/>
    </xf>
    <xf numFmtId="0" fontId="11" fillId="0" borderId="2" xfId="6" applyFont="1" applyBorder="1" applyAlignment="1">
      <alignment horizontal="right" vertical="center"/>
    </xf>
    <xf numFmtId="0" fontId="11" fillId="0" borderId="19" xfId="6" applyFont="1" applyBorder="1" applyAlignment="1">
      <alignment vertical="center" wrapText="1"/>
    </xf>
    <xf numFmtId="0" fontId="11" fillId="0" borderId="0" xfId="2" applyFont="1" applyAlignment="1">
      <alignment horizontal="right"/>
    </xf>
    <xf numFmtId="0" fontId="11" fillId="0" borderId="10" xfId="2" quotePrefix="1" applyFont="1" applyBorder="1" applyAlignment="1">
      <alignment horizontal="left" wrapText="1"/>
    </xf>
    <xf numFmtId="0" fontId="11" fillId="0" borderId="1" xfId="6" applyFont="1" applyBorder="1" applyAlignment="1">
      <alignment vertical="center"/>
    </xf>
    <xf numFmtId="0" fontId="11" fillId="0" borderId="1" xfId="6" applyFont="1" applyBorder="1" applyAlignment="1">
      <alignment horizontal="right" vertical="center"/>
    </xf>
    <xf numFmtId="0" fontId="11" fillId="0" borderId="23" xfId="6" quotePrefix="1" applyFont="1" applyBorder="1" applyAlignment="1">
      <alignment horizontal="left" vertical="center" wrapText="1"/>
    </xf>
    <xf numFmtId="0" fontId="11" fillId="0" borderId="7" xfId="6" applyFont="1" applyBorder="1" applyAlignment="1">
      <alignment vertical="center"/>
    </xf>
    <xf numFmtId="3" fontId="11" fillId="0" borderId="5" xfId="6" applyNumberFormat="1" applyFont="1" applyBorder="1" applyAlignment="1">
      <alignment vertical="center"/>
    </xf>
    <xf numFmtId="3" fontId="11" fillId="0" borderId="0" xfId="6" applyNumberFormat="1" applyFont="1" applyAlignment="1">
      <alignment vertical="center"/>
    </xf>
    <xf numFmtId="3" fontId="11" fillId="0" borderId="0" xfId="1" applyNumberFormat="1" applyFont="1" applyAlignment="1">
      <alignment vertical="center"/>
    </xf>
    <xf numFmtId="0" fontId="13" fillId="0" borderId="0" xfId="0" applyFont="1" applyAlignment="1">
      <alignment vertical="center"/>
    </xf>
    <xf numFmtId="3" fontId="11" fillId="0" borderId="3" xfId="1" applyNumberFormat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3" fontId="10" fillId="0" borderId="3" xfId="1" applyNumberFormat="1" applyFont="1" applyBorder="1" applyAlignment="1" applyProtection="1">
      <alignment vertical="center"/>
      <protection locked="0"/>
    </xf>
    <xf numFmtId="3" fontId="11" fillId="0" borderId="5" xfId="1" applyNumberFormat="1" applyFont="1" applyBorder="1" applyAlignment="1">
      <alignment vertical="center"/>
    </xf>
    <xf numFmtId="3" fontId="11" fillId="0" borderId="6" xfId="1" applyNumberFormat="1" applyFont="1" applyBorder="1" applyAlignment="1" applyProtection="1">
      <alignment vertical="center"/>
      <protection locked="0"/>
    </xf>
    <xf numFmtId="3" fontId="11" fillId="0" borderId="5" xfId="1" applyNumberFormat="1" applyFont="1" applyBorder="1" applyAlignment="1" applyProtection="1">
      <alignment vertical="center"/>
      <protection locked="0"/>
    </xf>
    <xf numFmtId="3" fontId="11" fillId="0" borderId="13" xfId="1" applyNumberFormat="1" applyFont="1" applyBorder="1" applyAlignment="1" applyProtection="1">
      <alignment vertical="center"/>
      <protection locked="0"/>
    </xf>
    <xf numFmtId="3" fontId="10" fillId="0" borderId="5" xfId="1" applyNumberFormat="1" applyFont="1" applyBorder="1" applyAlignment="1" applyProtection="1">
      <alignment vertical="center"/>
      <protection locked="0"/>
    </xf>
    <xf numFmtId="3" fontId="11" fillId="0" borderId="5" xfId="1" applyNumberFormat="1" applyFont="1" applyBorder="1" applyAlignment="1">
      <alignment horizontal="right" vertical="center"/>
    </xf>
    <xf numFmtId="3" fontId="11" fillId="0" borderId="15" xfId="1" applyNumberFormat="1" applyFont="1" applyBorder="1" applyAlignment="1" applyProtection="1">
      <alignment vertical="center"/>
      <protection locked="0"/>
    </xf>
    <xf numFmtId="0" fontId="14" fillId="0" borderId="0" xfId="1" applyFont="1" applyAlignment="1">
      <alignment vertical="center"/>
    </xf>
    <xf numFmtId="3" fontId="13" fillId="0" borderId="0" xfId="0" applyNumberFormat="1" applyFont="1" applyAlignment="1">
      <alignment vertical="center"/>
    </xf>
    <xf numFmtId="3" fontId="11" fillId="0" borderId="1" xfId="1" applyNumberFormat="1" applyFont="1" applyBorder="1" applyAlignment="1">
      <alignment vertical="center"/>
    </xf>
    <xf numFmtId="3" fontId="11" fillId="0" borderId="1" xfId="1" applyNumberFormat="1" applyFont="1" applyBorder="1" applyAlignment="1" applyProtection="1">
      <alignment vertical="center"/>
      <protection locked="0"/>
    </xf>
    <xf numFmtId="3" fontId="11" fillId="0" borderId="0" xfId="1" applyNumberFormat="1" applyFont="1" applyAlignment="1" applyProtection="1">
      <alignment vertical="center"/>
      <protection locked="0"/>
    </xf>
    <xf numFmtId="3" fontId="12" fillId="0" borderId="0" xfId="1" applyNumberFormat="1" applyFont="1" applyAlignment="1">
      <alignment vertical="center"/>
    </xf>
    <xf numFmtId="3" fontId="12" fillId="0" borderId="0" xfId="1" applyNumberFormat="1" applyFont="1" applyAlignment="1" applyProtection="1">
      <alignment vertical="center"/>
      <protection locked="0"/>
    </xf>
    <xf numFmtId="9" fontId="11" fillId="0" borderId="0" xfId="3" applyFont="1" applyAlignment="1">
      <alignment vertical="center"/>
    </xf>
    <xf numFmtId="0" fontId="15" fillId="0" borderId="1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3" fontId="10" fillId="0" borderId="0" xfId="1" applyNumberFormat="1" applyFont="1" applyAlignment="1" applyProtection="1">
      <alignment vertical="center"/>
      <protection locked="0"/>
    </xf>
    <xf numFmtId="0" fontId="15" fillId="0" borderId="0" xfId="0" applyFont="1" applyAlignment="1">
      <alignment horizontal="center" vertical="center"/>
    </xf>
    <xf numFmtId="0" fontId="10" fillId="0" borderId="3" xfId="6" applyFont="1" applyBorder="1" applyAlignment="1">
      <alignment vertical="center"/>
    </xf>
    <xf numFmtId="0" fontId="10" fillId="0" borderId="4" xfId="6" applyFont="1" applyBorder="1" applyAlignment="1">
      <alignment vertical="center"/>
    </xf>
    <xf numFmtId="0" fontId="10" fillId="0" borderId="4" xfId="6" applyFont="1" applyBorder="1" applyAlignment="1">
      <alignment vertical="center" wrapText="1"/>
    </xf>
    <xf numFmtId="0" fontId="10" fillId="0" borderId="8" xfId="6" applyFont="1" applyBorder="1" applyAlignment="1">
      <alignment vertical="center"/>
    </xf>
    <xf numFmtId="0" fontId="10" fillId="0" borderId="4" xfId="6" applyFont="1" applyBorder="1" applyAlignment="1">
      <alignment horizontal="right" vertical="center"/>
    </xf>
    <xf numFmtId="0" fontId="10" fillId="0" borderId="4" xfId="6" applyFont="1" applyBorder="1" applyAlignment="1">
      <alignment horizontal="right" vertical="center" wrapText="1"/>
    </xf>
    <xf numFmtId="0" fontId="10" fillId="0" borderId="8" xfId="6" applyFont="1" applyBorder="1" applyAlignment="1">
      <alignment horizontal="left" vertical="center"/>
    </xf>
    <xf numFmtId="0" fontId="10" fillId="0" borderId="0" xfId="6" applyFont="1" applyAlignment="1">
      <alignment horizontal="left" vertical="center"/>
    </xf>
    <xf numFmtId="0" fontId="10" fillId="0" borderId="16" xfId="6" applyFont="1" applyBorder="1" applyAlignment="1">
      <alignment vertical="center"/>
    </xf>
    <xf numFmtId="0" fontId="10" fillId="0" borderId="17" xfId="6" applyFont="1" applyBorder="1" applyAlignment="1">
      <alignment vertical="center"/>
    </xf>
    <xf numFmtId="0" fontId="10" fillId="0" borderId="17" xfId="6" applyFont="1" applyBorder="1" applyAlignment="1">
      <alignment vertical="center" wrapText="1"/>
    </xf>
    <xf numFmtId="3" fontId="10" fillId="0" borderId="18" xfId="6" applyNumberFormat="1" applyFont="1" applyBorder="1" applyAlignment="1" applyProtection="1">
      <alignment vertical="center"/>
      <protection locked="0"/>
    </xf>
    <xf numFmtId="0" fontId="11" fillId="0" borderId="0" xfId="5" applyFont="1" applyAlignment="1">
      <alignment vertical="center"/>
    </xf>
    <xf numFmtId="3" fontId="11" fillId="0" borderId="0" xfId="5" applyNumberFormat="1" applyFont="1" applyAlignment="1">
      <alignment vertical="center"/>
    </xf>
    <xf numFmtId="3" fontId="11" fillId="0" borderId="0" xfId="1" applyNumberFormat="1" applyFont="1" applyAlignment="1" applyProtection="1">
      <alignment horizontal="right" vertical="center"/>
      <protection locked="0"/>
    </xf>
    <xf numFmtId="0" fontId="17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6" fillId="0" borderId="0" xfId="0" applyFont="1" applyAlignment="1">
      <alignment vertical="center"/>
    </xf>
    <xf numFmtId="9" fontId="13" fillId="0" borderId="0" xfId="0" applyNumberFormat="1" applyFont="1" applyAlignment="1">
      <alignment horizontal="center" vertical="center"/>
    </xf>
    <xf numFmtId="0" fontId="12" fillId="0" borderId="0" xfId="6" applyFont="1" applyAlignment="1">
      <alignment vertical="center"/>
    </xf>
    <xf numFmtId="0" fontId="12" fillId="0" borderId="0" xfId="1" applyFont="1" applyAlignment="1">
      <alignment vertical="center"/>
    </xf>
    <xf numFmtId="3" fontId="12" fillId="0" borderId="0" xfId="6" applyNumberFormat="1" applyFont="1" applyAlignment="1">
      <alignment vertical="center"/>
    </xf>
    <xf numFmtId="0" fontId="12" fillId="0" borderId="0" xfId="0" applyFont="1" applyAlignment="1">
      <alignment vertical="center"/>
    </xf>
    <xf numFmtId="3" fontId="11" fillId="0" borderId="0" xfId="2" applyNumberFormat="1" applyFont="1"/>
    <xf numFmtId="0" fontId="18" fillId="0" borderId="0" xfId="1" applyFont="1"/>
    <xf numFmtId="0" fontId="18" fillId="0" borderId="0" xfId="1" applyFont="1" applyAlignment="1">
      <alignment horizontal="left" wrapText="1"/>
    </xf>
    <xf numFmtId="0" fontId="11" fillId="0" borderId="9" xfId="2" applyFont="1" applyBorder="1" applyAlignment="1">
      <alignment horizontal="right"/>
    </xf>
    <xf numFmtId="3" fontId="19" fillId="0" borderId="0" xfId="6" applyNumberFormat="1" applyFont="1" applyAlignment="1" applyProtection="1">
      <alignment vertical="center"/>
      <protection locked="0"/>
    </xf>
    <xf numFmtId="3" fontId="12" fillId="2" borderId="0" xfId="1" applyNumberFormat="1" applyFont="1" applyFill="1" applyAlignment="1" applyProtection="1">
      <alignment vertical="center"/>
      <protection locked="0"/>
    </xf>
    <xf numFmtId="3" fontId="12" fillId="2" borderId="0" xfId="0" applyNumberFormat="1" applyFont="1" applyFill="1" applyAlignment="1">
      <alignment vertical="center"/>
    </xf>
    <xf numFmtId="3" fontId="11" fillId="0" borderId="0" xfId="6" applyNumberFormat="1" applyFont="1" applyAlignment="1">
      <alignment horizontal="center" vertical="center"/>
    </xf>
    <xf numFmtId="3" fontId="11" fillId="0" borderId="1" xfId="6" applyNumberFormat="1" applyFont="1" applyBorder="1" applyAlignment="1">
      <alignment horizontal="center" vertical="center"/>
    </xf>
    <xf numFmtId="3" fontId="11" fillId="0" borderId="1" xfId="6" applyNumberFormat="1" applyFont="1" applyBorder="1" applyAlignment="1">
      <alignment vertical="center"/>
    </xf>
    <xf numFmtId="0" fontId="11" fillId="3" borderId="3" xfId="6" applyFont="1" applyFill="1" applyBorder="1" applyAlignment="1">
      <alignment horizontal="center" vertical="center"/>
    </xf>
    <xf numFmtId="3" fontId="13" fillId="0" borderId="29" xfId="0" applyNumberFormat="1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19" xfId="0" applyFont="1" applyBorder="1" applyAlignment="1">
      <alignment vertical="center"/>
    </xf>
    <xf numFmtId="3" fontId="13" fillId="0" borderId="20" xfId="0" applyNumberFormat="1" applyFont="1" applyBorder="1" applyAlignment="1">
      <alignment vertical="center"/>
    </xf>
    <xf numFmtId="0" fontId="13" fillId="0" borderId="21" xfId="0" applyFont="1" applyBorder="1" applyAlignment="1">
      <alignment vertical="center"/>
    </xf>
    <xf numFmtId="3" fontId="13" fillId="0" borderId="22" xfId="0" applyNumberFormat="1" applyFont="1" applyBorder="1" applyAlignment="1">
      <alignment vertical="center"/>
    </xf>
    <xf numFmtId="3" fontId="13" fillId="3" borderId="22" xfId="0" applyNumberFormat="1" applyFont="1" applyFill="1" applyBorder="1" applyAlignment="1">
      <alignment vertical="center"/>
    </xf>
    <xf numFmtId="0" fontId="13" fillId="0" borderId="1" xfId="0" applyFont="1" applyBorder="1" applyAlignment="1">
      <alignment vertical="center"/>
    </xf>
    <xf numFmtId="0" fontId="13" fillId="0" borderId="23" xfId="0" applyFont="1" applyBorder="1" applyAlignment="1">
      <alignment vertical="center"/>
    </xf>
    <xf numFmtId="9" fontId="13" fillId="0" borderId="0" xfId="0" applyNumberFormat="1" applyFont="1" applyAlignment="1">
      <alignment horizontal="left" vertical="center"/>
    </xf>
    <xf numFmtId="3" fontId="13" fillId="0" borderId="1" xfId="0" applyNumberFormat="1" applyFont="1" applyBorder="1" applyAlignment="1">
      <alignment vertical="center"/>
    </xf>
    <xf numFmtId="0" fontId="5" fillId="0" borderId="26" xfId="5" applyFont="1" applyBorder="1" applyAlignment="1">
      <alignment horizontal="left" vertical="center"/>
    </xf>
    <xf numFmtId="0" fontId="5" fillId="0" borderId="5" xfId="5" applyFont="1" applyBorder="1" applyAlignment="1">
      <alignment horizontal="left" vertical="center"/>
    </xf>
    <xf numFmtId="3" fontId="5" fillId="0" borderId="26" xfId="5" applyNumberFormat="1" applyFont="1" applyBorder="1" applyAlignment="1">
      <alignment horizontal="right" vertical="center"/>
    </xf>
    <xf numFmtId="3" fontId="5" fillId="0" borderId="5" xfId="5" applyNumberFormat="1" applyFont="1" applyBorder="1" applyAlignment="1">
      <alignment horizontal="right" vertical="center"/>
    </xf>
    <xf numFmtId="0" fontId="11" fillId="0" borderId="8" xfId="6" applyFont="1" applyBorder="1" applyAlignment="1">
      <alignment horizontal="center" vertical="center" wrapText="1"/>
    </xf>
    <xf numFmtId="0" fontId="11" fillId="0" borderId="4" xfId="6" applyFont="1" applyBorder="1" applyAlignment="1">
      <alignment horizontal="center" vertical="center" wrapText="1"/>
    </xf>
    <xf numFmtId="0" fontId="11" fillId="0" borderId="24" xfId="6" applyFont="1" applyBorder="1" applyAlignment="1">
      <alignment horizontal="center" vertical="center" wrapText="1"/>
    </xf>
  </cellXfs>
  <cellStyles count="7">
    <cellStyle name="Normal" xfId="0" builtinId="0"/>
    <cellStyle name="Normal 2" xfId="4" xr:uid="{9E7D6F42-7D35-4B16-89C3-760714D4DFC5}"/>
    <cellStyle name="Normal 2 2" xfId="5" xr:uid="{E66C5F15-09BF-45C1-90F7-21A5175B66AE}"/>
    <cellStyle name="Normal 3" xfId="6" xr:uid="{058BA9DF-072B-4707-A4CB-2A7C127EEBA7}"/>
    <cellStyle name="Normal_Devis" xfId="2" xr:uid="{779D55C5-4672-4722-8AF3-31C11BF5BBEC}"/>
    <cellStyle name="Normal_FICHE_01" xfId="1" xr:uid="{857C1346-C86E-4923-B0F6-A714E0F445B4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ers\ELISABETH\Desktop\SBS%20PRODUCTIONS\FILMS\2015%20-%20OMBRE\SBS%20PRODUCTIONS\FILMS\2013%20-%20JALOUSIE\JALOUSIE%20-%20CALCUL%20CIC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I-FOU-MI/Dropbox/Certification%20BAC%20NORD/BAC%20-%20Calcul%20pour%20agr&#233;ment%20de%20production%20CNC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2013"/>
      <sheetName val="2012"/>
      <sheetName val="CALCUL CIC 2012"/>
      <sheetName val="DEVIS"/>
      <sheetName val="BASE CIC 12.2012"/>
      <sheetName val="BASE CIC 01.2013"/>
      <sheetName val="CALCUL CIC"/>
      <sheetName val="BASE CIC COFILOISIRS"/>
      <sheetName val="CALCUL CIC COFILOISIR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FINANCEMENT AP"/>
      <sheetName val="COUT AP"/>
      <sheetName val="CALCUL FINANCEMENT"/>
      <sheetName val="CALCUL COUT"/>
      <sheetName val="CALCUL COUT REGIONS"/>
    </sheetNames>
    <sheetDataSet>
      <sheetData sheetId="0">
        <row r="68">
          <cell r="A68" t="str">
            <v>Date : 15/11/2021</v>
          </cell>
          <cell r="B68" t="str">
            <v>Signature :</v>
          </cell>
        </row>
      </sheetData>
      <sheetData sheetId="1"/>
      <sheetData sheetId="2">
        <row r="7">
          <cell r="C7">
            <v>1845040</v>
          </cell>
        </row>
      </sheetData>
      <sheetData sheetId="3">
        <row r="6">
          <cell r="J6"/>
        </row>
      </sheetData>
      <sheetData sheetId="4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5F7DA-EA09-40D3-AE18-F6B2076843AD}">
  <dimension ref="A1:I221"/>
  <sheetViews>
    <sheetView zoomScale="106" zoomScaleNormal="106" workbookViewId="0">
      <selection activeCell="A5" sqref="A5"/>
    </sheetView>
  </sheetViews>
  <sheetFormatPr baseColWidth="10" defaultColWidth="10.109375" defaultRowHeight="11.4" x14ac:dyDescent="0.3"/>
  <cols>
    <col min="1" max="2" width="34.33203125" style="1" customWidth="1"/>
    <col min="3" max="3" width="13.88671875" style="1" customWidth="1"/>
    <col min="4" max="16384" width="10.109375" style="1"/>
  </cols>
  <sheetData>
    <row r="1" spans="1:9" ht="12" customHeight="1" x14ac:dyDescent="0.3"/>
    <row r="2" spans="1:9" s="4" customFormat="1" ht="15.75" customHeight="1" x14ac:dyDescent="0.3">
      <c r="A2" s="2" t="s">
        <v>99</v>
      </c>
      <c r="B2" s="2"/>
      <c r="C2" s="3"/>
      <c r="D2" s="1"/>
      <c r="E2" s="1"/>
      <c r="F2" s="1"/>
      <c r="G2" s="1"/>
      <c r="H2" s="1"/>
      <c r="I2" s="1"/>
    </row>
    <row r="3" spans="1:9" ht="12" customHeight="1" x14ac:dyDescent="0.3">
      <c r="C3" s="5"/>
    </row>
    <row r="4" spans="1:9" ht="12" customHeight="1" x14ac:dyDescent="0.3">
      <c r="A4" s="6" t="s">
        <v>247</v>
      </c>
      <c r="B4" s="7"/>
    </row>
    <row r="5" spans="1:9" ht="27" customHeight="1" x14ac:dyDescent="0.3">
      <c r="B5" s="8" t="s">
        <v>100</v>
      </c>
      <c r="C5" s="8" t="s">
        <v>101</v>
      </c>
    </row>
    <row r="6" spans="1:9" ht="15" customHeight="1" x14ac:dyDescent="0.3">
      <c r="A6" s="9" t="s">
        <v>102</v>
      </c>
      <c r="B6" s="10"/>
      <c r="C6" s="11"/>
    </row>
    <row r="7" spans="1:9" ht="14.85" customHeight="1" x14ac:dyDescent="0.3">
      <c r="A7" s="12" t="s">
        <v>103</v>
      </c>
      <c r="B7" s="13" t="s">
        <v>104</v>
      </c>
      <c r="C7" s="14">
        <v>0</v>
      </c>
    </row>
    <row r="8" spans="1:9" ht="14.85" customHeight="1" x14ac:dyDescent="0.3">
      <c r="A8" s="12" t="s">
        <v>180</v>
      </c>
      <c r="B8" s="13" t="s">
        <v>104</v>
      </c>
      <c r="C8" s="14">
        <v>0</v>
      </c>
    </row>
    <row r="9" spans="1:9" x14ac:dyDescent="0.3">
      <c r="A9" s="12" t="s">
        <v>105</v>
      </c>
      <c r="B9" s="13" t="s">
        <v>104</v>
      </c>
      <c r="C9" s="14">
        <v>0</v>
      </c>
    </row>
    <row r="10" spans="1:9" x14ac:dyDescent="0.3">
      <c r="A10" s="12" t="s">
        <v>93</v>
      </c>
      <c r="B10" s="14" t="s">
        <v>104</v>
      </c>
      <c r="C10" s="14">
        <v>0</v>
      </c>
    </row>
    <row r="11" spans="1:9" x14ac:dyDescent="0.3">
      <c r="A11" s="5" t="s">
        <v>106</v>
      </c>
      <c r="B11" s="13" t="s">
        <v>104</v>
      </c>
      <c r="C11" s="14">
        <v>0</v>
      </c>
    </row>
    <row r="12" spans="1:9" x14ac:dyDescent="0.3">
      <c r="A12" s="12" t="s">
        <v>107</v>
      </c>
      <c r="B12" s="13" t="s">
        <v>104</v>
      </c>
      <c r="C12" s="14">
        <v>0</v>
      </c>
    </row>
    <row r="13" spans="1:9" x14ac:dyDescent="0.3">
      <c r="A13" s="12" t="s">
        <v>108</v>
      </c>
      <c r="B13" s="13"/>
      <c r="C13" s="14">
        <v>0</v>
      </c>
    </row>
    <row r="14" spans="1:9" x14ac:dyDescent="0.3">
      <c r="A14" s="12"/>
      <c r="B14" s="13"/>
      <c r="C14" s="14"/>
    </row>
    <row r="15" spans="1:9" ht="12" x14ac:dyDescent="0.3">
      <c r="A15" s="9" t="s">
        <v>109</v>
      </c>
      <c r="B15" s="15"/>
      <c r="C15" s="11"/>
    </row>
    <row r="16" spans="1:9" x14ac:dyDescent="0.3">
      <c r="A16" s="12" t="s">
        <v>103</v>
      </c>
      <c r="B16" s="13"/>
      <c r="C16" s="14">
        <v>0</v>
      </c>
    </row>
    <row r="17" spans="1:3" x14ac:dyDescent="0.3">
      <c r="A17" s="12"/>
      <c r="B17" s="13"/>
      <c r="C17" s="14"/>
    </row>
    <row r="18" spans="1:3" x14ac:dyDescent="0.3">
      <c r="A18" s="12" t="s">
        <v>110</v>
      </c>
      <c r="B18" s="13"/>
      <c r="C18" s="14">
        <v>0</v>
      </c>
    </row>
    <row r="19" spans="1:3" x14ac:dyDescent="0.3">
      <c r="A19" s="16"/>
      <c r="B19" s="17"/>
      <c r="C19" s="14"/>
    </row>
    <row r="20" spans="1:3" ht="12" x14ac:dyDescent="0.3">
      <c r="A20" s="9" t="s">
        <v>111</v>
      </c>
      <c r="B20" s="15"/>
      <c r="C20" s="11"/>
    </row>
    <row r="21" spans="1:3" x14ac:dyDescent="0.3">
      <c r="A21" s="12" t="s">
        <v>103</v>
      </c>
      <c r="B21" s="13"/>
      <c r="C21" s="14">
        <v>0</v>
      </c>
    </row>
    <row r="22" spans="1:3" x14ac:dyDescent="0.3">
      <c r="A22" s="12"/>
      <c r="B22" s="13"/>
      <c r="C22" s="14"/>
    </row>
    <row r="23" spans="1:3" x14ac:dyDescent="0.3">
      <c r="A23" s="12" t="s">
        <v>110</v>
      </c>
      <c r="B23" s="13"/>
      <c r="C23" s="14">
        <v>0</v>
      </c>
    </row>
    <row r="24" spans="1:3" x14ac:dyDescent="0.3">
      <c r="A24" s="16"/>
      <c r="B24" s="17"/>
      <c r="C24" s="14"/>
    </row>
    <row r="25" spans="1:3" ht="12" x14ac:dyDescent="0.3">
      <c r="A25" s="9" t="s">
        <v>112</v>
      </c>
      <c r="B25" s="15"/>
      <c r="C25" s="11"/>
    </row>
    <row r="26" spans="1:3" x14ac:dyDescent="0.3">
      <c r="A26" s="12" t="s">
        <v>113</v>
      </c>
      <c r="B26" s="13"/>
      <c r="C26" s="14">
        <v>0</v>
      </c>
    </row>
    <row r="27" spans="1:3" x14ac:dyDescent="0.3">
      <c r="A27" s="12" t="s">
        <v>114</v>
      </c>
      <c r="B27" s="13"/>
      <c r="C27" s="14">
        <v>0</v>
      </c>
    </row>
    <row r="28" spans="1:3" x14ac:dyDescent="0.3">
      <c r="A28" s="12" t="s">
        <v>115</v>
      </c>
      <c r="B28" s="13"/>
      <c r="C28" s="14">
        <v>0</v>
      </c>
    </row>
    <row r="29" spans="1:3" ht="11.4" customHeight="1" x14ac:dyDescent="0.3">
      <c r="A29" s="12" t="s">
        <v>116</v>
      </c>
      <c r="B29" s="13"/>
      <c r="C29" s="14">
        <v>0</v>
      </c>
    </row>
    <row r="30" spans="1:3" ht="11.4" customHeight="1" x14ac:dyDescent="0.3">
      <c r="A30" s="12" t="s">
        <v>117</v>
      </c>
      <c r="B30" s="13"/>
      <c r="C30" s="14">
        <v>0</v>
      </c>
    </row>
    <row r="31" spans="1:3" ht="11.4" customHeight="1" x14ac:dyDescent="0.3">
      <c r="A31" s="12" t="s">
        <v>118</v>
      </c>
      <c r="B31" s="13"/>
      <c r="C31" s="14">
        <v>0</v>
      </c>
    </row>
    <row r="32" spans="1:3" ht="11.4" customHeight="1" x14ac:dyDescent="0.3">
      <c r="B32" s="13"/>
      <c r="C32" s="14"/>
    </row>
    <row r="33" spans="1:3" ht="12" x14ac:dyDescent="0.3">
      <c r="A33" s="18" t="s">
        <v>119</v>
      </c>
      <c r="B33" s="19"/>
      <c r="C33" s="11"/>
    </row>
    <row r="34" spans="1:3" ht="11.4" customHeight="1" x14ac:dyDescent="0.3">
      <c r="A34" s="12" t="s">
        <v>120</v>
      </c>
      <c r="B34" s="13"/>
      <c r="C34" s="14">
        <v>0</v>
      </c>
    </row>
    <row r="35" spans="1:3" ht="11.4" customHeight="1" x14ac:dyDescent="0.3">
      <c r="A35" s="20"/>
      <c r="B35" s="13"/>
      <c r="C35" s="14"/>
    </row>
    <row r="36" spans="1:3" x14ac:dyDescent="0.3">
      <c r="A36" s="12" t="s">
        <v>121</v>
      </c>
      <c r="B36" s="13"/>
      <c r="C36" s="14">
        <v>0</v>
      </c>
    </row>
    <row r="37" spans="1:3" x14ac:dyDescent="0.3">
      <c r="A37" s="12"/>
      <c r="B37" s="13"/>
      <c r="C37" s="14"/>
    </row>
    <row r="38" spans="1:3" x14ac:dyDescent="0.3">
      <c r="A38" s="12" t="s">
        <v>122</v>
      </c>
      <c r="B38" s="13"/>
      <c r="C38" s="14">
        <v>0</v>
      </c>
    </row>
    <row r="39" spans="1:3" x14ac:dyDescent="0.3">
      <c r="A39" s="16"/>
      <c r="B39" s="13"/>
      <c r="C39" s="14"/>
    </row>
    <row r="40" spans="1:3" ht="12" x14ac:dyDescent="0.3">
      <c r="A40" s="9" t="s">
        <v>123</v>
      </c>
      <c r="B40" s="15"/>
      <c r="C40" s="11"/>
    </row>
    <row r="41" spans="1:3" x14ac:dyDescent="0.3">
      <c r="A41" s="21" t="s">
        <v>124</v>
      </c>
      <c r="B41" s="13"/>
      <c r="C41" s="14"/>
    </row>
    <row r="42" spans="1:3" x14ac:dyDescent="0.3">
      <c r="A42" s="12"/>
      <c r="B42" s="13"/>
      <c r="C42" s="14"/>
    </row>
    <row r="43" spans="1:3" x14ac:dyDescent="0.3">
      <c r="A43" s="22"/>
      <c r="B43" s="13"/>
      <c r="C43" s="14"/>
    </row>
    <row r="44" spans="1:3" ht="12" x14ac:dyDescent="0.3">
      <c r="A44" s="9" t="s">
        <v>125</v>
      </c>
      <c r="B44" s="15"/>
      <c r="C44" s="11"/>
    </row>
    <row r="45" spans="1:3" ht="12" x14ac:dyDescent="0.3">
      <c r="A45" s="20"/>
      <c r="B45" s="22"/>
      <c r="C45" s="14"/>
    </row>
    <row r="46" spans="1:3" ht="12" x14ac:dyDescent="0.3">
      <c r="A46" s="20"/>
      <c r="B46" s="22"/>
      <c r="C46" s="14"/>
    </row>
    <row r="47" spans="1:3" x14ac:dyDescent="0.3">
      <c r="A47" s="23"/>
      <c r="B47" s="23"/>
      <c r="C47" s="14"/>
    </row>
    <row r="48" spans="1:3" ht="12" x14ac:dyDescent="0.3">
      <c r="A48" s="24" t="s">
        <v>126</v>
      </c>
      <c r="B48" s="15"/>
      <c r="C48" s="11"/>
    </row>
    <row r="49" spans="1:3" x14ac:dyDescent="0.3">
      <c r="A49" s="12"/>
      <c r="B49" s="13"/>
      <c r="C49" s="14">
        <v>0</v>
      </c>
    </row>
    <row r="50" spans="1:3" x14ac:dyDescent="0.3">
      <c r="A50" s="12"/>
      <c r="B50" s="13"/>
      <c r="C50" s="14">
        <v>0</v>
      </c>
    </row>
    <row r="51" spans="1:3" x14ac:dyDescent="0.3">
      <c r="A51" s="12"/>
      <c r="B51" s="13"/>
      <c r="C51" s="14">
        <v>0</v>
      </c>
    </row>
    <row r="52" spans="1:3" x14ac:dyDescent="0.3">
      <c r="A52" s="12"/>
      <c r="B52" s="13"/>
      <c r="C52" s="14">
        <v>0</v>
      </c>
    </row>
    <row r="53" spans="1:3" x14ac:dyDescent="0.3">
      <c r="A53" s="12"/>
      <c r="B53" s="13"/>
      <c r="C53" s="14"/>
    </row>
    <row r="54" spans="1:3" ht="12" x14ac:dyDescent="0.3">
      <c r="A54" s="9" t="s">
        <v>127</v>
      </c>
      <c r="B54" s="15"/>
      <c r="C54" s="11"/>
    </row>
    <row r="55" spans="1:3" x14ac:dyDescent="0.3">
      <c r="A55" s="5" t="s">
        <v>128</v>
      </c>
      <c r="B55" s="167"/>
      <c r="C55" s="169">
        <v>0</v>
      </c>
    </row>
    <row r="56" spans="1:3" x14ac:dyDescent="0.3">
      <c r="A56" s="12" t="s">
        <v>129</v>
      </c>
      <c r="B56" s="168"/>
      <c r="C56" s="170"/>
    </row>
    <row r="57" spans="1:3" x14ac:dyDescent="0.3">
      <c r="A57" s="12" t="s">
        <v>130</v>
      </c>
      <c r="B57" s="168"/>
      <c r="C57" s="170"/>
    </row>
    <row r="58" spans="1:3" x14ac:dyDescent="0.3">
      <c r="A58" s="12" t="s">
        <v>131</v>
      </c>
      <c r="B58" s="168"/>
      <c r="C58" s="170"/>
    </row>
    <row r="59" spans="1:3" x14ac:dyDescent="0.3">
      <c r="A59" s="12" t="s">
        <v>132</v>
      </c>
      <c r="B59" s="168"/>
      <c r="C59" s="170"/>
    </row>
    <row r="60" spans="1:3" x14ac:dyDescent="0.3">
      <c r="A60" s="12" t="s">
        <v>133</v>
      </c>
      <c r="B60" s="168"/>
      <c r="C60" s="170"/>
    </row>
    <row r="61" spans="1:3" x14ac:dyDescent="0.3">
      <c r="A61" s="12" t="s">
        <v>118</v>
      </c>
      <c r="B61" s="168"/>
      <c r="C61" s="170"/>
    </row>
    <row r="62" spans="1:3" x14ac:dyDescent="0.3">
      <c r="A62" s="12"/>
      <c r="B62" s="13"/>
      <c r="C62" s="14"/>
    </row>
    <row r="63" spans="1:3" ht="12" x14ac:dyDescent="0.3">
      <c r="A63" s="9" t="s">
        <v>118</v>
      </c>
      <c r="B63" s="15"/>
      <c r="C63" s="11"/>
    </row>
    <row r="64" spans="1:3" x14ac:dyDescent="0.3">
      <c r="A64" s="12"/>
      <c r="B64" s="13" t="s">
        <v>134</v>
      </c>
      <c r="C64" s="14">
        <v>0</v>
      </c>
    </row>
    <row r="65" spans="1:9" x14ac:dyDescent="0.3">
      <c r="A65" s="12"/>
      <c r="B65" s="13"/>
      <c r="C65" s="14"/>
    </row>
    <row r="66" spans="1:9" s="4" customFormat="1" ht="13.8" x14ac:dyDescent="0.3">
      <c r="A66" s="25" t="s">
        <v>135</v>
      </c>
      <c r="B66" s="26">
        <f>IFERROR(C66/C116, )</f>
        <v>0</v>
      </c>
      <c r="C66" s="27">
        <f>SUM(C7:C65)</f>
        <v>0</v>
      </c>
      <c r="D66" s="1"/>
      <c r="E66" s="1"/>
      <c r="F66" s="1"/>
      <c r="G66" s="1"/>
      <c r="H66" s="1"/>
      <c r="I66" s="1"/>
    </row>
    <row r="67" spans="1:9" ht="12" x14ac:dyDescent="0.3">
      <c r="A67" s="28"/>
    </row>
    <row r="68" spans="1:9" ht="12" x14ac:dyDescent="0.3">
      <c r="A68" s="28"/>
    </row>
    <row r="69" spans="1:9" x14ac:dyDescent="0.3">
      <c r="A69" s="1" t="s">
        <v>181</v>
      </c>
      <c r="B69" s="1" t="s">
        <v>136</v>
      </c>
    </row>
    <row r="70" spans="1:9" ht="12" customHeight="1" x14ac:dyDescent="0.3">
      <c r="C70" s="5"/>
    </row>
    <row r="71" spans="1:9" ht="12" customHeight="1" x14ac:dyDescent="0.3"/>
    <row r="72" spans="1:9" ht="5.0999999999999996" customHeight="1" x14ac:dyDescent="0.3">
      <c r="B72" s="29"/>
      <c r="C72" s="29"/>
    </row>
    <row r="73" spans="1:9" ht="15" customHeight="1" x14ac:dyDescent="0.3">
      <c r="A73" s="24" t="s">
        <v>137</v>
      </c>
      <c r="B73" s="30"/>
      <c r="C73" s="31"/>
    </row>
    <row r="74" spans="1:9" ht="12" x14ac:dyDescent="0.3">
      <c r="A74" s="28"/>
      <c r="B74" s="32"/>
      <c r="C74" s="33"/>
    </row>
    <row r="75" spans="1:9" x14ac:dyDescent="0.3">
      <c r="A75" s="12" t="s">
        <v>138</v>
      </c>
      <c r="C75" s="13"/>
    </row>
    <row r="76" spans="1:9" ht="14.85" customHeight="1" x14ac:dyDescent="0.3">
      <c r="A76" s="12" t="s">
        <v>103</v>
      </c>
      <c r="B76" s="13"/>
      <c r="C76" s="14"/>
    </row>
    <row r="77" spans="1:9" x14ac:dyDescent="0.3">
      <c r="A77" s="12" t="s">
        <v>139</v>
      </c>
      <c r="B77" s="13"/>
      <c r="C77" s="14"/>
    </row>
    <row r="78" spans="1:9" x14ac:dyDescent="0.3">
      <c r="A78" s="12"/>
      <c r="B78" s="13"/>
      <c r="C78" s="14"/>
    </row>
    <row r="79" spans="1:9" x14ac:dyDescent="0.3">
      <c r="A79" s="12" t="s">
        <v>140</v>
      </c>
      <c r="B79" s="13"/>
      <c r="C79" s="14"/>
    </row>
    <row r="80" spans="1:9" x14ac:dyDescent="0.3">
      <c r="A80" s="12" t="s">
        <v>141</v>
      </c>
      <c r="B80" s="13"/>
      <c r="C80" s="14"/>
    </row>
    <row r="81" spans="1:3" x14ac:dyDescent="0.3">
      <c r="A81" s="12" t="s">
        <v>142</v>
      </c>
      <c r="B81" s="13"/>
      <c r="C81" s="14"/>
    </row>
    <row r="82" spans="1:3" x14ac:dyDescent="0.3">
      <c r="A82" s="12" t="s">
        <v>143</v>
      </c>
      <c r="B82" s="13"/>
      <c r="C82" s="14"/>
    </row>
    <row r="83" spans="1:3" x14ac:dyDescent="0.3">
      <c r="A83" s="5"/>
      <c r="B83" s="34"/>
      <c r="C83" s="14"/>
    </row>
    <row r="84" spans="1:3" x14ac:dyDescent="0.3">
      <c r="A84" s="35" t="s">
        <v>144</v>
      </c>
      <c r="B84" s="36">
        <f>IFERROR(C84/C116, )</f>
        <v>0</v>
      </c>
      <c r="C84" s="37">
        <f>SUM(C74:C83)</f>
        <v>0</v>
      </c>
    </row>
    <row r="85" spans="1:3" x14ac:dyDescent="0.3">
      <c r="A85" s="12"/>
      <c r="B85" s="13"/>
      <c r="C85" s="14"/>
    </row>
    <row r="86" spans="1:3" x14ac:dyDescent="0.3">
      <c r="A86" s="12" t="s">
        <v>145</v>
      </c>
      <c r="B86" s="13"/>
      <c r="C86" s="14"/>
    </row>
    <row r="87" spans="1:3" x14ac:dyDescent="0.3">
      <c r="A87" s="12" t="s">
        <v>139</v>
      </c>
      <c r="B87" s="13"/>
      <c r="C87" s="14"/>
    </row>
    <row r="88" spans="1:3" x14ac:dyDescent="0.3">
      <c r="A88" s="12" t="s">
        <v>140</v>
      </c>
      <c r="B88" s="13"/>
      <c r="C88" s="14"/>
    </row>
    <row r="89" spans="1:3" x14ac:dyDescent="0.3">
      <c r="A89" s="12" t="s">
        <v>141</v>
      </c>
      <c r="B89" s="13"/>
      <c r="C89" s="14"/>
    </row>
    <row r="90" spans="1:3" x14ac:dyDescent="0.3">
      <c r="A90" s="12" t="s">
        <v>142</v>
      </c>
      <c r="B90" s="13"/>
      <c r="C90" s="14"/>
    </row>
    <row r="91" spans="1:3" x14ac:dyDescent="0.3">
      <c r="A91" s="12" t="s">
        <v>143</v>
      </c>
      <c r="B91" s="13"/>
      <c r="C91" s="14"/>
    </row>
    <row r="92" spans="1:3" x14ac:dyDescent="0.3">
      <c r="A92" s="12"/>
      <c r="B92" s="13"/>
      <c r="C92" s="14"/>
    </row>
    <row r="93" spans="1:3" x14ac:dyDescent="0.3">
      <c r="A93" s="35" t="s">
        <v>146</v>
      </c>
      <c r="B93" s="36">
        <f>IFERROR(C93/C116, )</f>
        <v>0</v>
      </c>
      <c r="C93" s="37">
        <f>SUM(C85:C92)</f>
        <v>0</v>
      </c>
    </row>
    <row r="94" spans="1:3" x14ac:dyDescent="0.3">
      <c r="A94" s="5"/>
      <c r="B94" s="34"/>
      <c r="C94" s="14"/>
    </row>
    <row r="95" spans="1:3" x14ac:dyDescent="0.3">
      <c r="A95" s="12" t="s">
        <v>147</v>
      </c>
      <c r="B95" s="13"/>
      <c r="C95" s="14"/>
    </row>
    <row r="96" spans="1:3" x14ac:dyDescent="0.3">
      <c r="A96" s="12" t="s">
        <v>139</v>
      </c>
      <c r="B96" s="13"/>
      <c r="C96" s="14"/>
    </row>
    <row r="97" spans="1:3" x14ac:dyDescent="0.3">
      <c r="A97" s="12" t="s">
        <v>140</v>
      </c>
      <c r="B97" s="13"/>
      <c r="C97" s="14"/>
    </row>
    <row r="98" spans="1:3" x14ac:dyDescent="0.3">
      <c r="A98" s="12" t="s">
        <v>141</v>
      </c>
      <c r="B98" s="13"/>
      <c r="C98" s="14"/>
    </row>
    <row r="99" spans="1:3" x14ac:dyDescent="0.3">
      <c r="A99" s="12" t="s">
        <v>142</v>
      </c>
      <c r="B99" s="13"/>
      <c r="C99" s="14"/>
    </row>
    <row r="100" spans="1:3" x14ac:dyDescent="0.3">
      <c r="A100" s="12" t="s">
        <v>143</v>
      </c>
      <c r="B100" s="13"/>
      <c r="C100" s="14"/>
    </row>
    <row r="101" spans="1:3" x14ac:dyDescent="0.3">
      <c r="A101" s="12"/>
      <c r="B101" s="13"/>
      <c r="C101" s="14"/>
    </row>
    <row r="102" spans="1:3" x14ac:dyDescent="0.3">
      <c r="A102" s="35" t="s">
        <v>148</v>
      </c>
      <c r="B102" s="36">
        <f>IFERROR(C102/C116, )</f>
        <v>0</v>
      </c>
      <c r="C102" s="37">
        <f>SUM(C94:C101)</f>
        <v>0</v>
      </c>
    </row>
    <row r="103" spans="1:3" x14ac:dyDescent="0.3">
      <c r="A103" s="5"/>
      <c r="B103" s="34"/>
      <c r="C103" s="14"/>
    </row>
    <row r="104" spans="1:3" x14ac:dyDescent="0.3">
      <c r="A104" s="12"/>
      <c r="B104" s="13"/>
      <c r="C104" s="14"/>
    </row>
    <row r="105" spans="1:3" x14ac:dyDescent="0.3">
      <c r="A105" s="12" t="s">
        <v>147</v>
      </c>
      <c r="B105" s="13"/>
      <c r="C105" s="14"/>
    </row>
    <row r="106" spans="1:3" x14ac:dyDescent="0.3">
      <c r="A106" s="12" t="s">
        <v>139</v>
      </c>
      <c r="B106" s="13"/>
      <c r="C106" s="14"/>
    </row>
    <row r="107" spans="1:3" x14ac:dyDescent="0.3">
      <c r="A107" s="12" t="s">
        <v>140</v>
      </c>
      <c r="B107" s="13"/>
      <c r="C107" s="14"/>
    </row>
    <row r="108" spans="1:3" x14ac:dyDescent="0.3">
      <c r="A108" s="12" t="s">
        <v>141</v>
      </c>
      <c r="B108" s="13"/>
      <c r="C108" s="14"/>
    </row>
    <row r="109" spans="1:3" x14ac:dyDescent="0.3">
      <c r="A109" s="12" t="s">
        <v>142</v>
      </c>
      <c r="B109" s="13"/>
      <c r="C109" s="14"/>
    </row>
    <row r="110" spans="1:3" x14ac:dyDescent="0.3">
      <c r="A110" s="12" t="s">
        <v>143</v>
      </c>
      <c r="B110" s="13"/>
      <c r="C110" s="14"/>
    </row>
    <row r="111" spans="1:3" x14ac:dyDescent="0.3">
      <c r="A111" s="12"/>
      <c r="B111" s="13"/>
      <c r="C111" s="14"/>
    </row>
    <row r="112" spans="1:3" x14ac:dyDescent="0.3">
      <c r="A112" s="35" t="s">
        <v>149</v>
      </c>
      <c r="B112" s="36">
        <f>IFERROR(C112/C116, )</f>
        <v>0</v>
      </c>
      <c r="C112" s="37">
        <f>SUM(C103:C111)</f>
        <v>0</v>
      </c>
    </row>
    <row r="113" spans="1:9" x14ac:dyDescent="0.3">
      <c r="A113" s="5"/>
      <c r="C113" s="38"/>
    </row>
    <row r="114" spans="1:9" s="4" customFormat="1" ht="13.8" x14ac:dyDescent="0.3">
      <c r="A114" s="25" t="s">
        <v>150</v>
      </c>
      <c r="B114" s="26">
        <f>IFERROR(C114/C116, )</f>
        <v>0</v>
      </c>
      <c r="C114" s="27">
        <f>C84+C93+C102+C112</f>
        <v>0</v>
      </c>
      <c r="D114" s="1"/>
      <c r="E114" s="1"/>
      <c r="F114" s="1"/>
      <c r="G114" s="1"/>
      <c r="H114" s="1"/>
      <c r="I114" s="1"/>
    </row>
    <row r="115" spans="1:9" x14ac:dyDescent="0.3">
      <c r="C115" s="38"/>
    </row>
    <row r="116" spans="1:9" s="4" customFormat="1" ht="13.8" x14ac:dyDescent="0.3">
      <c r="A116" s="39" t="s">
        <v>151</v>
      </c>
      <c r="B116" s="40"/>
      <c r="C116" s="27">
        <f>C114+C66</f>
        <v>0</v>
      </c>
      <c r="D116" s="1"/>
      <c r="E116" s="1"/>
      <c r="F116" s="1"/>
      <c r="G116" s="1"/>
      <c r="H116" s="1"/>
      <c r="I116" s="1"/>
    </row>
    <row r="117" spans="1:9" x14ac:dyDescent="0.3">
      <c r="C117" s="38"/>
    </row>
    <row r="118" spans="1:9" x14ac:dyDescent="0.3">
      <c r="C118" s="38"/>
    </row>
    <row r="119" spans="1:9" x14ac:dyDescent="0.3">
      <c r="A119" s="1" t="str">
        <f>+A69</f>
        <v xml:space="preserve">Date : </v>
      </c>
      <c r="B119" s="1" t="s">
        <v>136</v>
      </c>
    </row>
    <row r="121" spans="1:9" ht="19.5" customHeight="1" x14ac:dyDescent="0.3"/>
    <row r="122" spans="1:9" ht="19.5" customHeight="1" x14ac:dyDescent="0.3"/>
    <row r="123" spans="1:9" ht="19.5" customHeight="1" x14ac:dyDescent="0.3"/>
    <row r="124" spans="1:9" ht="19.5" customHeight="1" x14ac:dyDescent="0.3"/>
    <row r="125" spans="1:9" ht="19.5" customHeight="1" x14ac:dyDescent="0.3"/>
    <row r="126" spans="1:9" ht="19.5" customHeight="1" x14ac:dyDescent="0.3"/>
    <row r="127" spans="1:9" ht="19.5" customHeight="1" x14ac:dyDescent="0.3"/>
    <row r="128" spans="1:9" ht="19.5" customHeight="1" x14ac:dyDescent="0.3"/>
    <row r="129" ht="19.5" customHeight="1" x14ac:dyDescent="0.3"/>
    <row r="130" ht="19.5" customHeight="1" x14ac:dyDescent="0.3"/>
    <row r="131" ht="19.5" customHeight="1" x14ac:dyDescent="0.3"/>
    <row r="132" ht="19.5" customHeight="1" x14ac:dyDescent="0.3"/>
    <row r="133" ht="19.5" customHeight="1" x14ac:dyDescent="0.3"/>
    <row r="134" ht="19.5" customHeight="1" x14ac:dyDescent="0.3"/>
    <row r="135" ht="19.5" customHeight="1" x14ac:dyDescent="0.3"/>
    <row r="136" ht="19.5" customHeight="1" x14ac:dyDescent="0.3"/>
    <row r="137" ht="19.5" customHeight="1" x14ac:dyDescent="0.3"/>
    <row r="138" ht="19.5" customHeight="1" x14ac:dyDescent="0.3"/>
    <row r="139" ht="19.5" customHeight="1" x14ac:dyDescent="0.3"/>
    <row r="140" ht="19.5" customHeight="1" x14ac:dyDescent="0.3"/>
    <row r="141" ht="19.5" customHeight="1" x14ac:dyDescent="0.3"/>
    <row r="142" ht="19.5" customHeight="1" x14ac:dyDescent="0.3"/>
    <row r="143" ht="19.5" customHeight="1" x14ac:dyDescent="0.3"/>
    <row r="144" ht="19.5" customHeight="1" x14ac:dyDescent="0.3"/>
    <row r="145" ht="19.5" customHeight="1" x14ac:dyDescent="0.3"/>
    <row r="146" ht="19.5" customHeight="1" x14ac:dyDescent="0.3"/>
    <row r="147" ht="19.5" customHeight="1" x14ac:dyDescent="0.3"/>
    <row r="148" ht="19.5" customHeight="1" x14ac:dyDescent="0.3"/>
    <row r="149" ht="19.5" customHeight="1" x14ac:dyDescent="0.3"/>
    <row r="150" ht="19.5" customHeight="1" x14ac:dyDescent="0.3"/>
    <row r="151" ht="19.5" customHeight="1" x14ac:dyDescent="0.3"/>
    <row r="152" ht="19.5" customHeight="1" x14ac:dyDescent="0.3"/>
    <row r="153" ht="19.5" customHeight="1" x14ac:dyDescent="0.3"/>
    <row r="154" ht="19.5" customHeight="1" x14ac:dyDescent="0.3"/>
    <row r="155" ht="19.5" customHeight="1" x14ac:dyDescent="0.3"/>
    <row r="156" ht="19.5" customHeight="1" x14ac:dyDescent="0.3"/>
    <row r="157" ht="19.5" customHeight="1" x14ac:dyDescent="0.3"/>
    <row r="158" ht="19.5" customHeight="1" x14ac:dyDescent="0.3"/>
    <row r="159" ht="19.5" customHeight="1" x14ac:dyDescent="0.3"/>
    <row r="160" ht="19.5" customHeight="1" x14ac:dyDescent="0.3"/>
    <row r="161" ht="19.5" customHeight="1" x14ac:dyDescent="0.3"/>
    <row r="162" ht="19.5" customHeight="1" x14ac:dyDescent="0.3"/>
    <row r="163" ht="19.5" customHeight="1" x14ac:dyDescent="0.3"/>
    <row r="164" ht="19.5" customHeight="1" x14ac:dyDescent="0.3"/>
    <row r="165" ht="19.5" customHeight="1" x14ac:dyDescent="0.3"/>
    <row r="166" ht="19.5" customHeight="1" x14ac:dyDescent="0.3"/>
    <row r="167" ht="19.5" customHeight="1" x14ac:dyDescent="0.3"/>
    <row r="168" ht="19.5" customHeight="1" x14ac:dyDescent="0.3"/>
    <row r="169" ht="19.5" customHeight="1" x14ac:dyDescent="0.3"/>
    <row r="170" ht="19.5" customHeight="1" x14ac:dyDescent="0.3"/>
    <row r="171" ht="19.5" customHeight="1" x14ac:dyDescent="0.3"/>
    <row r="172" ht="19.5" customHeight="1" x14ac:dyDescent="0.3"/>
    <row r="173" ht="19.5" customHeight="1" x14ac:dyDescent="0.3"/>
    <row r="174" ht="19.5" customHeight="1" x14ac:dyDescent="0.3"/>
    <row r="175" ht="19.5" customHeight="1" x14ac:dyDescent="0.3"/>
    <row r="176" ht="19.5" customHeight="1" x14ac:dyDescent="0.3"/>
    <row r="177" ht="19.5" customHeight="1" x14ac:dyDescent="0.3"/>
    <row r="178" ht="19.5" customHeight="1" x14ac:dyDescent="0.3"/>
    <row r="179" ht="19.5" customHeight="1" x14ac:dyDescent="0.3"/>
    <row r="180" ht="19.5" customHeight="1" x14ac:dyDescent="0.3"/>
    <row r="181" ht="19.5" customHeight="1" x14ac:dyDescent="0.3"/>
    <row r="182" ht="19.5" customHeight="1" x14ac:dyDescent="0.3"/>
    <row r="183" ht="19.5" customHeight="1" x14ac:dyDescent="0.3"/>
    <row r="184" ht="19.5" customHeight="1" x14ac:dyDescent="0.3"/>
    <row r="185" ht="19.5" customHeight="1" x14ac:dyDescent="0.3"/>
    <row r="186" ht="19.5" customHeight="1" x14ac:dyDescent="0.3"/>
    <row r="187" ht="19.5" customHeight="1" x14ac:dyDescent="0.3"/>
    <row r="188" ht="19.5" customHeight="1" x14ac:dyDescent="0.3"/>
    <row r="189" ht="19.5" customHeight="1" x14ac:dyDescent="0.3"/>
    <row r="190" ht="19.5" customHeight="1" x14ac:dyDescent="0.3"/>
    <row r="191" ht="19.5" customHeight="1" x14ac:dyDescent="0.3"/>
    <row r="192" ht="19.5" customHeight="1" x14ac:dyDescent="0.3"/>
    <row r="193" ht="19.5" customHeight="1" x14ac:dyDescent="0.3"/>
    <row r="194" ht="19.5" customHeight="1" x14ac:dyDescent="0.3"/>
    <row r="195" ht="19.5" customHeight="1" x14ac:dyDescent="0.3"/>
    <row r="196" ht="19.5" customHeight="1" x14ac:dyDescent="0.3"/>
    <row r="197" ht="19.5" customHeight="1" x14ac:dyDescent="0.3"/>
    <row r="198" ht="19.5" customHeight="1" x14ac:dyDescent="0.3"/>
    <row r="199" ht="19.5" customHeight="1" x14ac:dyDescent="0.3"/>
    <row r="200" ht="19.5" customHeight="1" x14ac:dyDescent="0.3"/>
    <row r="201" ht="19.5" customHeight="1" x14ac:dyDescent="0.3"/>
    <row r="202" ht="19.5" customHeight="1" x14ac:dyDescent="0.3"/>
    <row r="203" ht="19.5" customHeight="1" x14ac:dyDescent="0.3"/>
    <row r="204" ht="19.5" customHeight="1" x14ac:dyDescent="0.3"/>
    <row r="205" ht="19.5" customHeight="1" x14ac:dyDescent="0.3"/>
    <row r="206" ht="19.5" customHeight="1" x14ac:dyDescent="0.3"/>
    <row r="207" ht="19.5" customHeight="1" x14ac:dyDescent="0.3"/>
    <row r="208" ht="19.5" customHeight="1" x14ac:dyDescent="0.3"/>
    <row r="209" ht="19.5" customHeight="1" x14ac:dyDescent="0.3"/>
    <row r="210" ht="19.5" customHeight="1" x14ac:dyDescent="0.3"/>
    <row r="211" ht="19.5" customHeight="1" x14ac:dyDescent="0.3"/>
    <row r="212" ht="19.5" customHeight="1" x14ac:dyDescent="0.3"/>
    <row r="213" ht="19.5" customHeight="1" x14ac:dyDescent="0.3"/>
    <row r="214" ht="19.5" customHeight="1" x14ac:dyDescent="0.3"/>
    <row r="215" ht="19.5" customHeight="1" x14ac:dyDescent="0.3"/>
    <row r="216" ht="19.5" customHeight="1" x14ac:dyDescent="0.3"/>
    <row r="217" ht="19.5" customHeight="1" x14ac:dyDescent="0.3"/>
    <row r="218" ht="19.5" customHeight="1" x14ac:dyDescent="0.3"/>
    <row r="219" ht="19.5" customHeight="1" x14ac:dyDescent="0.3"/>
    <row r="220" ht="19.5" customHeight="1" x14ac:dyDescent="0.3"/>
    <row r="221" ht="19.5" customHeight="1" x14ac:dyDescent="0.3"/>
  </sheetData>
  <mergeCells count="2">
    <mergeCell ref="B55:B61"/>
    <mergeCell ref="C55:C61"/>
  </mergeCells>
  <printOptions horizontalCentered="1"/>
  <pageMargins left="0.23622047244094491" right="0.23622047244094491" top="0.59055118110236227" bottom="0.98425196850393704" header="0.51181102362204722" footer="0.51181102362204722"/>
  <pageSetup paperSize="9" scale="8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153DF-FA62-49A3-A21D-A1D7CC074FC8}">
  <dimension ref="A1:R159"/>
  <sheetViews>
    <sheetView showGridLines="0" showZeros="0" tabSelected="1" topLeftCell="A130" zoomScale="120" zoomScaleNormal="120" workbookViewId="0">
      <selection activeCell="M136" sqref="M136"/>
    </sheetView>
  </sheetViews>
  <sheetFormatPr baseColWidth="10" defaultColWidth="9.6640625" defaultRowHeight="12" customHeight="1" x14ac:dyDescent="0.3"/>
  <cols>
    <col min="1" max="1" width="6.88671875" style="47" customWidth="1"/>
    <col min="2" max="2" width="5.88671875" style="47" customWidth="1"/>
    <col min="3" max="3" width="27.33203125" style="54" customWidth="1"/>
    <col min="4" max="6" width="8.6640625" style="97" customWidth="1"/>
    <col min="7" max="7" width="1.6640625" style="47" customWidth="1"/>
    <col min="8" max="11" width="8.6640625" style="99" customWidth="1"/>
    <col min="12" max="12" width="9.6640625" style="47"/>
    <col min="13" max="13" width="11.5546875" style="47" bestFit="1" customWidth="1"/>
    <col min="14" max="14" width="9.88671875" style="47" bestFit="1" customWidth="1"/>
    <col min="15" max="16384" width="9.6640625" style="47"/>
  </cols>
  <sheetData>
    <row r="1" spans="1:12" s="45" customFormat="1" ht="12" customHeight="1" x14ac:dyDescent="0.3">
      <c r="A1" s="41" t="s">
        <v>152</v>
      </c>
      <c r="B1" s="42"/>
      <c r="C1" s="43" t="s">
        <v>153</v>
      </c>
      <c r="D1" s="44"/>
      <c r="E1" s="44"/>
      <c r="F1" s="44"/>
      <c r="H1" s="98"/>
      <c r="I1" s="99"/>
      <c r="J1" s="99"/>
      <c r="K1" s="99"/>
    </row>
    <row r="2" spans="1:12" s="45" customFormat="1" ht="12" customHeight="1" x14ac:dyDescent="0.3">
      <c r="A2" s="41" t="s">
        <v>154</v>
      </c>
      <c r="B2" s="42"/>
      <c r="C2" s="43" t="s">
        <v>245</v>
      </c>
      <c r="D2" s="149" t="s">
        <v>193</v>
      </c>
      <c r="E2" s="44"/>
      <c r="F2" s="46" t="s">
        <v>246</v>
      </c>
    </row>
    <row r="3" spans="1:12" ht="24" customHeight="1" x14ac:dyDescent="0.3">
      <c r="C3" s="48"/>
      <c r="D3" s="49" t="s">
        <v>155</v>
      </c>
      <c r="E3" s="49"/>
      <c r="F3" s="49"/>
      <c r="H3" s="171" t="s">
        <v>179</v>
      </c>
      <c r="I3" s="172"/>
      <c r="J3" s="172"/>
      <c r="K3" s="173"/>
    </row>
    <row r="4" spans="1:12" ht="36" customHeight="1" x14ac:dyDescent="0.3">
      <c r="C4" s="48"/>
      <c r="D4" s="50" t="s">
        <v>156</v>
      </c>
      <c r="E4" s="50" t="s">
        <v>157</v>
      </c>
      <c r="F4" s="51" t="s">
        <v>158</v>
      </c>
      <c r="H4" s="100" t="s">
        <v>82</v>
      </c>
      <c r="I4" s="101">
        <v>2022</v>
      </c>
      <c r="J4" s="101">
        <v>2023</v>
      </c>
      <c r="K4" s="101">
        <v>2024</v>
      </c>
    </row>
    <row r="5" spans="1:12" s="45" customFormat="1" ht="12" customHeight="1" x14ac:dyDescent="0.3">
      <c r="A5" s="122" t="s">
        <v>0</v>
      </c>
      <c r="B5" s="123"/>
      <c r="C5" s="124"/>
      <c r="D5" s="102">
        <f t="shared" ref="D5:F5" si="0">SUM(D6:D16)</f>
        <v>0</v>
      </c>
      <c r="E5" s="102">
        <f t="shared" si="0"/>
        <v>0</v>
      </c>
      <c r="F5" s="102">
        <f t="shared" si="0"/>
        <v>0</v>
      </c>
      <c r="H5" s="102">
        <f>SUM(H6:H16)</f>
        <v>131201.71</v>
      </c>
      <c r="I5" s="102">
        <f t="shared" ref="I5:K5" si="1">SUM(I6:I16)</f>
        <v>131201.71</v>
      </c>
      <c r="J5" s="102">
        <f>SUM(J6:J16)</f>
        <v>0</v>
      </c>
      <c r="K5" s="102">
        <f t="shared" si="1"/>
        <v>0</v>
      </c>
    </row>
    <row r="6" spans="1:12" ht="12" customHeight="1" x14ac:dyDescent="0.3">
      <c r="B6" s="53"/>
      <c r="D6" s="55"/>
      <c r="E6" s="55"/>
      <c r="F6" s="55"/>
      <c r="H6" s="103"/>
      <c r="I6" s="104"/>
      <c r="J6" s="104"/>
      <c r="K6" s="104"/>
    </row>
    <row r="7" spans="1:12" ht="12" customHeight="1" x14ac:dyDescent="0.3">
      <c r="B7" s="56" t="s">
        <v>1</v>
      </c>
      <c r="C7" s="61" t="s">
        <v>2</v>
      </c>
      <c r="D7" s="58"/>
      <c r="E7" s="58"/>
      <c r="F7" s="59"/>
      <c r="H7" s="104">
        <f>SUM(I7:K7)</f>
        <v>21751.71</v>
      </c>
      <c r="I7" s="104">
        <v>21751.71</v>
      </c>
      <c r="J7" s="104"/>
      <c r="K7" s="104"/>
      <c r="L7" s="97"/>
    </row>
    <row r="8" spans="1:12" ht="12" customHeight="1" x14ac:dyDescent="0.3">
      <c r="B8" s="56" t="s">
        <v>3</v>
      </c>
      <c r="C8" s="61" t="s">
        <v>187</v>
      </c>
      <c r="D8" s="58"/>
      <c r="E8" s="58"/>
      <c r="F8" s="59"/>
      <c r="H8" s="104">
        <f t="shared" ref="H8:H15" si="2">SUM(I8:K8)</f>
        <v>1300</v>
      </c>
      <c r="I8" s="104">
        <v>1300</v>
      </c>
      <c r="J8" s="104"/>
      <c r="K8" s="104"/>
    </row>
    <row r="9" spans="1:12" ht="12" customHeight="1" x14ac:dyDescent="0.3">
      <c r="B9" s="56" t="s">
        <v>4</v>
      </c>
      <c r="C9" s="61" t="s">
        <v>188</v>
      </c>
      <c r="D9" s="58"/>
      <c r="E9" s="58"/>
      <c r="F9" s="59"/>
      <c r="H9" s="104">
        <f t="shared" si="2"/>
        <v>90000</v>
      </c>
      <c r="I9" s="104">
        <v>90000</v>
      </c>
      <c r="J9" s="104"/>
      <c r="K9" s="104"/>
    </row>
    <row r="10" spans="1:12" ht="12" customHeight="1" x14ac:dyDescent="0.3">
      <c r="B10" s="56" t="s">
        <v>5</v>
      </c>
      <c r="C10" s="61" t="s">
        <v>6</v>
      </c>
      <c r="D10" s="58"/>
      <c r="E10" s="58"/>
      <c r="F10" s="59"/>
      <c r="H10" s="104">
        <f t="shared" si="2"/>
        <v>18150</v>
      </c>
      <c r="I10" s="104">
        <v>18150</v>
      </c>
      <c r="J10" s="104"/>
      <c r="K10" s="104"/>
    </row>
    <row r="11" spans="1:12" ht="12" customHeight="1" x14ac:dyDescent="0.3">
      <c r="B11" s="56" t="s">
        <v>7</v>
      </c>
      <c r="C11" s="61" t="s">
        <v>189</v>
      </c>
      <c r="D11" s="58"/>
      <c r="E11" s="58"/>
      <c r="F11" s="59"/>
      <c r="H11" s="104">
        <f t="shared" si="2"/>
        <v>0</v>
      </c>
      <c r="I11" s="104"/>
      <c r="J11" s="104"/>
      <c r="K11" s="104"/>
    </row>
    <row r="12" spans="1:12" ht="12" customHeight="1" x14ac:dyDescent="0.3">
      <c r="B12" s="56" t="s">
        <v>8</v>
      </c>
      <c r="C12" s="61" t="s">
        <v>190</v>
      </c>
      <c r="D12" s="58"/>
      <c r="E12" s="58"/>
      <c r="F12" s="59"/>
      <c r="H12" s="104">
        <f t="shared" si="2"/>
        <v>0</v>
      </c>
      <c r="I12" s="104"/>
      <c r="J12" s="104"/>
      <c r="K12" s="104"/>
    </row>
    <row r="13" spans="1:12" ht="12" customHeight="1" x14ac:dyDescent="0.3">
      <c r="B13" s="56" t="s">
        <v>9</v>
      </c>
      <c r="C13" s="61" t="s">
        <v>191</v>
      </c>
      <c r="D13" s="58"/>
      <c r="E13" s="58"/>
      <c r="F13" s="59"/>
      <c r="H13" s="104">
        <f t="shared" si="2"/>
        <v>0</v>
      </c>
      <c r="I13" s="104"/>
      <c r="J13" s="104"/>
      <c r="K13" s="104"/>
    </row>
    <row r="14" spans="1:12" ht="12" customHeight="1" x14ac:dyDescent="0.3">
      <c r="B14" s="56" t="s">
        <v>10</v>
      </c>
      <c r="C14" s="61" t="s">
        <v>192</v>
      </c>
      <c r="D14" s="58"/>
      <c r="E14" s="58"/>
      <c r="F14" s="59"/>
      <c r="H14" s="104">
        <f t="shared" si="2"/>
        <v>0</v>
      </c>
      <c r="I14" s="104"/>
      <c r="J14" s="104"/>
      <c r="K14" s="104"/>
    </row>
    <row r="15" spans="1:12" ht="12" customHeight="1" x14ac:dyDescent="0.3">
      <c r="B15" s="56" t="s">
        <v>11</v>
      </c>
      <c r="C15" s="61" t="s">
        <v>12</v>
      </c>
      <c r="D15" s="58"/>
      <c r="E15" s="58"/>
      <c r="F15" s="59"/>
      <c r="H15" s="104">
        <f t="shared" si="2"/>
        <v>0</v>
      </c>
      <c r="I15" s="104"/>
      <c r="J15" s="104"/>
      <c r="K15" s="104"/>
    </row>
    <row r="16" spans="1:12" ht="12" customHeight="1" x14ac:dyDescent="0.3">
      <c r="B16" s="53"/>
      <c r="D16" s="55"/>
      <c r="E16" s="55"/>
      <c r="F16" s="55"/>
      <c r="H16" s="105"/>
      <c r="I16" s="104"/>
      <c r="J16" s="104"/>
      <c r="K16" s="104"/>
    </row>
    <row r="17" spans="1:11" s="45" customFormat="1" ht="12" customHeight="1" x14ac:dyDescent="0.3">
      <c r="A17" s="125" t="s">
        <v>13</v>
      </c>
      <c r="B17" s="126"/>
      <c r="C17" s="124"/>
      <c r="D17" s="102">
        <f>SUM(D18:D36)</f>
        <v>0</v>
      </c>
      <c r="E17" s="102">
        <f>SUM(E18:E36)</f>
        <v>0</v>
      </c>
      <c r="F17" s="102">
        <f>SUM(F18:F36)</f>
        <v>0</v>
      </c>
      <c r="H17" s="102">
        <f>SUM(H18:H36)</f>
        <v>1443923.29</v>
      </c>
      <c r="I17" s="102">
        <f>SUM(I18:I36)</f>
        <v>1443923.29</v>
      </c>
      <c r="J17" s="102">
        <f>SUM(J18:J36)</f>
        <v>0</v>
      </c>
      <c r="K17" s="102">
        <f>SUM(K18:K36)</f>
        <v>0</v>
      </c>
    </row>
    <row r="18" spans="1:11" ht="12" customHeight="1" x14ac:dyDescent="0.3">
      <c r="A18" s="45"/>
      <c r="B18" s="53"/>
      <c r="D18" s="58"/>
      <c r="E18" s="58"/>
      <c r="F18" s="58"/>
      <c r="H18" s="105"/>
      <c r="I18" s="104"/>
      <c r="J18" s="104"/>
      <c r="K18" s="104"/>
    </row>
    <row r="19" spans="1:11" ht="12" customHeight="1" x14ac:dyDescent="0.3">
      <c r="A19" s="146"/>
      <c r="B19" s="66" t="s">
        <v>14</v>
      </c>
      <c r="C19" s="61" t="s">
        <v>15</v>
      </c>
      <c r="D19" s="58"/>
      <c r="E19" s="58"/>
      <c r="F19" s="59"/>
      <c r="H19" s="104">
        <f>SUM(I19:K19)</f>
        <v>0</v>
      </c>
      <c r="I19" s="104"/>
      <c r="J19" s="104"/>
      <c r="K19" s="104"/>
    </row>
    <row r="20" spans="1:11" s="60" customFormat="1" ht="12" customHeight="1" x14ac:dyDescent="0.3">
      <c r="A20" s="146"/>
      <c r="B20" s="66" t="s">
        <v>16</v>
      </c>
      <c r="C20" s="61" t="s">
        <v>39</v>
      </c>
      <c r="D20" s="58"/>
      <c r="E20" s="58"/>
      <c r="F20" s="59"/>
      <c r="H20" s="104">
        <f>SUM(I20:K20)</f>
        <v>60800</v>
      </c>
      <c r="I20" s="104">
        <v>60800</v>
      </c>
      <c r="J20" s="104"/>
      <c r="K20" s="104"/>
    </row>
    <row r="21" spans="1:11" s="60" customFormat="1" ht="12" customHeight="1" x14ac:dyDescent="0.3">
      <c r="A21" s="146"/>
      <c r="B21" s="66"/>
      <c r="C21" s="61" t="s">
        <v>194</v>
      </c>
      <c r="D21" s="58"/>
      <c r="E21" s="58"/>
      <c r="F21" s="59"/>
      <c r="H21" s="104">
        <f t="shared" ref="H21:H35" si="3">SUM(I21:K21)</f>
        <v>173819.66</v>
      </c>
      <c r="I21" s="104">
        <v>173819.66</v>
      </c>
      <c r="J21" s="104"/>
      <c r="K21" s="104"/>
    </row>
    <row r="22" spans="1:11" s="60" customFormat="1" ht="12" customHeight="1" x14ac:dyDescent="0.3">
      <c r="A22" s="146"/>
      <c r="B22" s="66"/>
      <c r="C22" s="61" t="s">
        <v>195</v>
      </c>
      <c r="D22" s="58"/>
      <c r="E22" s="58"/>
      <c r="F22" s="59"/>
      <c r="H22" s="104">
        <f t="shared" si="3"/>
        <v>179137.96</v>
      </c>
      <c r="I22" s="104">
        <v>179137.96</v>
      </c>
      <c r="J22" s="104"/>
      <c r="K22" s="104"/>
    </row>
    <row r="23" spans="1:11" s="60" customFormat="1" ht="12" customHeight="1" x14ac:dyDescent="0.3">
      <c r="A23" s="146"/>
      <c r="B23" s="62" t="s">
        <v>219</v>
      </c>
      <c r="C23" s="61" t="s">
        <v>196</v>
      </c>
      <c r="D23" s="58"/>
      <c r="E23" s="58"/>
      <c r="F23" s="59"/>
      <c r="H23" s="104">
        <f t="shared" si="3"/>
        <v>113621.12</v>
      </c>
      <c r="I23" s="104">
        <v>113621.12</v>
      </c>
      <c r="J23" s="104"/>
      <c r="K23" s="104"/>
    </row>
    <row r="24" spans="1:11" s="60" customFormat="1" ht="12" customHeight="1" x14ac:dyDescent="0.3">
      <c r="A24" s="146"/>
      <c r="B24" s="66"/>
      <c r="C24" s="61" t="s">
        <v>197</v>
      </c>
      <c r="D24" s="58"/>
      <c r="E24" s="58"/>
      <c r="F24" s="59"/>
      <c r="H24" s="104">
        <f t="shared" si="3"/>
        <v>53488.85</v>
      </c>
      <c r="I24" s="104">
        <v>53488.85</v>
      </c>
      <c r="J24" s="104"/>
      <c r="K24" s="104"/>
    </row>
    <row r="25" spans="1:11" s="60" customFormat="1" ht="12" customHeight="1" x14ac:dyDescent="0.3">
      <c r="A25" s="146"/>
      <c r="B25" s="62" t="s">
        <v>220</v>
      </c>
      <c r="C25" s="61" t="s">
        <v>198</v>
      </c>
      <c r="D25" s="58"/>
      <c r="E25" s="58"/>
      <c r="F25" s="59"/>
      <c r="H25" s="104">
        <f t="shared" si="3"/>
        <v>116011.94</v>
      </c>
      <c r="I25" s="104">
        <v>116011.94</v>
      </c>
      <c r="J25" s="104"/>
      <c r="K25" s="104"/>
    </row>
    <row r="26" spans="1:11" s="60" customFormat="1" ht="12" customHeight="1" x14ac:dyDescent="0.3">
      <c r="A26" s="146"/>
      <c r="B26" s="66"/>
      <c r="C26" s="61" t="s">
        <v>199</v>
      </c>
      <c r="D26" s="58"/>
      <c r="E26" s="58"/>
      <c r="F26" s="59"/>
      <c r="H26" s="104">
        <f t="shared" si="3"/>
        <v>51682.35</v>
      </c>
      <c r="I26" s="104">
        <v>51682.35</v>
      </c>
      <c r="J26" s="104"/>
      <c r="K26" s="104"/>
    </row>
    <row r="27" spans="1:11" s="60" customFormat="1" ht="12" customHeight="1" x14ac:dyDescent="0.3">
      <c r="A27" s="146"/>
      <c r="B27" s="62" t="s">
        <v>221</v>
      </c>
      <c r="C27" s="61" t="s">
        <v>200</v>
      </c>
      <c r="D27" s="58"/>
      <c r="E27" s="58"/>
      <c r="F27" s="59"/>
      <c r="H27" s="104">
        <f t="shared" si="3"/>
        <v>88165.83</v>
      </c>
      <c r="I27" s="104">
        <v>88165.83</v>
      </c>
      <c r="J27" s="104"/>
      <c r="K27" s="104"/>
    </row>
    <row r="28" spans="1:11" s="60" customFormat="1" ht="12" customHeight="1" x14ac:dyDescent="0.3">
      <c r="A28" s="146"/>
      <c r="B28" s="66"/>
      <c r="C28" s="61" t="s">
        <v>201</v>
      </c>
      <c r="D28" s="58"/>
      <c r="E28" s="58"/>
      <c r="F28" s="59"/>
      <c r="H28" s="104">
        <f t="shared" si="3"/>
        <v>77943.23</v>
      </c>
      <c r="I28" s="104">
        <v>77943.23</v>
      </c>
      <c r="J28" s="104"/>
      <c r="K28" s="104"/>
    </row>
    <row r="29" spans="1:11" s="60" customFormat="1" ht="12" customHeight="1" x14ac:dyDescent="0.3">
      <c r="A29" s="146"/>
      <c r="B29" s="66"/>
      <c r="C29" s="61" t="s">
        <v>202</v>
      </c>
      <c r="D29" s="58"/>
      <c r="E29" s="58"/>
      <c r="F29" s="59"/>
      <c r="H29" s="104">
        <f t="shared" si="3"/>
        <v>66297.06</v>
      </c>
      <c r="I29" s="104">
        <v>66297.06</v>
      </c>
      <c r="J29" s="104"/>
      <c r="K29" s="104"/>
    </row>
    <row r="30" spans="1:11" s="60" customFormat="1" ht="12" customHeight="1" x14ac:dyDescent="0.3">
      <c r="A30" s="146"/>
      <c r="B30" s="66" t="s">
        <v>159</v>
      </c>
      <c r="C30" s="61" t="s">
        <v>203</v>
      </c>
      <c r="D30" s="58"/>
      <c r="E30" s="58"/>
      <c r="F30" s="59"/>
      <c r="H30" s="104">
        <f t="shared" si="3"/>
        <v>135385.99</v>
      </c>
      <c r="I30" s="104">
        <v>135385.99</v>
      </c>
      <c r="J30" s="104"/>
      <c r="K30" s="104"/>
    </row>
    <row r="31" spans="1:11" s="60" customFormat="1" ht="12" customHeight="1" x14ac:dyDescent="0.3">
      <c r="A31" s="146"/>
      <c r="B31" s="66" t="s">
        <v>17</v>
      </c>
      <c r="C31" s="61" t="s">
        <v>204</v>
      </c>
      <c r="D31" s="58"/>
      <c r="E31" s="58"/>
      <c r="F31" s="59"/>
      <c r="H31" s="104">
        <f t="shared" si="3"/>
        <v>85816.27</v>
      </c>
      <c r="I31" s="104">
        <v>85816.27</v>
      </c>
      <c r="J31" s="104"/>
      <c r="K31" s="104"/>
    </row>
    <row r="32" spans="1:11" s="60" customFormat="1" ht="12" customHeight="1" x14ac:dyDescent="0.3">
      <c r="A32" s="146"/>
      <c r="B32" s="66" t="s">
        <v>205</v>
      </c>
      <c r="C32" s="61" t="s">
        <v>206</v>
      </c>
      <c r="D32" s="58"/>
      <c r="E32" s="58"/>
      <c r="F32" s="59"/>
      <c r="H32" s="104">
        <f t="shared" si="3"/>
        <v>109736.51</v>
      </c>
      <c r="I32" s="104">
        <v>109736.51</v>
      </c>
      <c r="J32" s="104"/>
      <c r="K32" s="104"/>
    </row>
    <row r="33" spans="1:11" s="60" customFormat="1" ht="12" customHeight="1" x14ac:dyDescent="0.3">
      <c r="A33" s="146"/>
      <c r="B33" s="66" t="s">
        <v>18</v>
      </c>
      <c r="C33" s="61" t="s">
        <v>207</v>
      </c>
      <c r="D33" s="58"/>
      <c r="E33" s="58"/>
      <c r="F33" s="59"/>
      <c r="H33" s="104">
        <f t="shared" si="3"/>
        <v>132016.51999999999</v>
      </c>
      <c r="I33" s="104">
        <v>132016.51999999999</v>
      </c>
      <c r="J33" s="104"/>
      <c r="K33" s="104"/>
    </row>
    <row r="34" spans="1:11" s="60" customFormat="1" ht="12" customHeight="1" x14ac:dyDescent="0.3">
      <c r="A34" s="147"/>
      <c r="B34" s="66" t="s">
        <v>19</v>
      </c>
      <c r="C34" s="61" t="s">
        <v>208</v>
      </c>
      <c r="D34" s="58"/>
      <c r="E34" s="58"/>
      <c r="F34" s="59"/>
      <c r="H34" s="104">
        <f t="shared" si="3"/>
        <v>0</v>
      </c>
      <c r="I34" s="104">
        <v>0</v>
      </c>
      <c r="J34" s="104"/>
      <c r="K34" s="104"/>
    </row>
    <row r="35" spans="1:11" s="60" customFormat="1" ht="12" customHeight="1" x14ac:dyDescent="0.3">
      <c r="A35" s="146"/>
      <c r="B35" s="66" t="s">
        <v>20</v>
      </c>
      <c r="C35" s="63" t="s">
        <v>160</v>
      </c>
      <c r="D35" s="58"/>
      <c r="E35" s="58"/>
      <c r="F35" s="59"/>
      <c r="H35" s="104">
        <f t="shared" si="3"/>
        <v>0</v>
      </c>
      <c r="I35" s="104">
        <v>0</v>
      </c>
      <c r="J35" s="104"/>
      <c r="K35" s="104"/>
    </row>
    <row r="36" spans="1:11" ht="12" customHeight="1" x14ac:dyDescent="0.3">
      <c r="B36" s="53"/>
      <c r="D36" s="55"/>
      <c r="E36" s="55"/>
      <c r="F36" s="55"/>
      <c r="H36" s="105"/>
      <c r="I36" s="104"/>
      <c r="J36" s="104"/>
      <c r="K36" s="104"/>
    </row>
    <row r="37" spans="1:11" s="45" customFormat="1" ht="12" customHeight="1" x14ac:dyDescent="0.3">
      <c r="A37" s="125" t="s">
        <v>22</v>
      </c>
      <c r="B37" s="126"/>
      <c r="C37" s="127"/>
      <c r="D37" s="102">
        <f>SUM(D38:D47)</f>
        <v>0</v>
      </c>
      <c r="E37" s="102">
        <f>SUM(E38:E47)</f>
        <v>0</v>
      </c>
      <c r="F37" s="102">
        <f>SUM(F38:F47)</f>
        <v>0</v>
      </c>
      <c r="H37" s="102">
        <f>SUM(H38:H47)</f>
        <v>193077.02</v>
      </c>
      <c r="I37" s="102">
        <f>SUM(I38:I47)</f>
        <v>193077.02</v>
      </c>
      <c r="J37" s="102">
        <f>SUM(J38:J47)</f>
        <v>0</v>
      </c>
      <c r="K37" s="102">
        <f>SUM(K38:K47)</f>
        <v>0</v>
      </c>
    </row>
    <row r="38" spans="1:11" ht="12" customHeight="1" x14ac:dyDescent="0.3">
      <c r="B38" s="53"/>
      <c r="D38" s="67"/>
      <c r="E38" s="67"/>
      <c r="F38" s="67"/>
      <c r="H38" s="103"/>
      <c r="I38" s="104"/>
      <c r="J38" s="104"/>
      <c r="K38" s="104"/>
    </row>
    <row r="39" spans="1:11" s="60" customFormat="1" ht="12" customHeight="1" x14ac:dyDescent="0.3">
      <c r="B39" s="68" t="s">
        <v>23</v>
      </c>
      <c r="C39" s="61" t="s">
        <v>24</v>
      </c>
      <c r="D39" s="58"/>
      <c r="E39" s="58"/>
      <c r="F39" s="59"/>
      <c r="H39" s="104">
        <f t="shared" ref="H39:H46" si="4">SUM(I39:K39)</f>
        <v>6546.49</v>
      </c>
      <c r="I39" s="104">
        <v>6546.49</v>
      </c>
      <c r="J39" s="104"/>
      <c r="K39" s="104"/>
    </row>
    <row r="40" spans="1:11" s="60" customFormat="1" ht="12" customHeight="1" x14ac:dyDescent="0.3">
      <c r="B40" s="64" t="s">
        <v>25</v>
      </c>
      <c r="C40" s="69" t="s">
        <v>26</v>
      </c>
      <c r="D40" s="58"/>
      <c r="E40" s="58"/>
      <c r="F40" s="59"/>
      <c r="H40" s="104">
        <f t="shared" si="4"/>
        <v>0</v>
      </c>
      <c r="I40" s="104"/>
      <c r="J40" s="104"/>
      <c r="K40" s="104"/>
    </row>
    <row r="41" spans="1:11" s="60" customFormat="1" ht="12" customHeight="1" x14ac:dyDescent="0.3">
      <c r="B41" s="68" t="s">
        <v>27</v>
      </c>
      <c r="C41" s="61" t="s">
        <v>24</v>
      </c>
      <c r="D41" s="58"/>
      <c r="E41" s="58"/>
      <c r="F41" s="59"/>
      <c r="H41" s="104">
        <f t="shared" si="4"/>
        <v>13092.98</v>
      </c>
      <c r="I41" s="104">
        <v>13092.98</v>
      </c>
      <c r="J41" s="104"/>
      <c r="K41" s="104"/>
    </row>
    <row r="42" spans="1:11" s="60" customFormat="1" ht="12" customHeight="1" x14ac:dyDescent="0.3">
      <c r="B42" s="64" t="s">
        <v>28</v>
      </c>
      <c r="C42" s="61" t="s">
        <v>26</v>
      </c>
      <c r="D42" s="58"/>
      <c r="E42" s="58"/>
      <c r="F42" s="59"/>
      <c r="H42" s="104">
        <f t="shared" si="4"/>
        <v>0</v>
      </c>
      <c r="I42" s="104">
        <v>0</v>
      </c>
      <c r="J42" s="104"/>
      <c r="K42" s="104"/>
    </row>
    <row r="43" spans="1:11" s="60" customFormat="1" ht="12" customHeight="1" x14ac:dyDescent="0.3">
      <c r="B43" s="70" t="s">
        <v>29</v>
      </c>
      <c r="C43" s="61" t="s">
        <v>183</v>
      </c>
      <c r="D43" s="58"/>
      <c r="E43" s="58"/>
      <c r="F43" s="59"/>
      <c r="H43" s="104">
        <f t="shared" si="4"/>
        <v>167236.24</v>
      </c>
      <c r="I43" s="104">
        <f>853.89+42600+123782.35</f>
        <v>167236.24</v>
      </c>
      <c r="J43" s="104"/>
      <c r="K43" s="104"/>
    </row>
    <row r="44" spans="1:11" s="60" customFormat="1" ht="12" customHeight="1" x14ac:dyDescent="0.3">
      <c r="B44" s="65" t="s">
        <v>30</v>
      </c>
      <c r="C44" s="61" t="s">
        <v>31</v>
      </c>
      <c r="D44" s="58"/>
      <c r="E44" s="58"/>
      <c r="F44" s="59"/>
      <c r="H44" s="104">
        <f t="shared" si="4"/>
        <v>6201.31</v>
      </c>
      <c r="I44" s="104">
        <v>6201.31</v>
      </c>
      <c r="J44" s="104"/>
      <c r="K44" s="104"/>
    </row>
    <row r="45" spans="1:11" s="60" customFormat="1" ht="12" customHeight="1" x14ac:dyDescent="0.3">
      <c r="B45" s="65" t="s">
        <v>32</v>
      </c>
      <c r="C45" s="61" t="s">
        <v>33</v>
      </c>
      <c r="D45" s="58"/>
      <c r="E45" s="58"/>
      <c r="F45" s="59"/>
      <c r="H45" s="104">
        <f t="shared" si="4"/>
        <v>0</v>
      </c>
      <c r="I45" s="104">
        <v>0</v>
      </c>
      <c r="J45" s="104"/>
      <c r="K45" s="104"/>
    </row>
    <row r="46" spans="1:11" s="60" customFormat="1" ht="12" customHeight="1" x14ac:dyDescent="0.3">
      <c r="B46" s="65" t="s">
        <v>34</v>
      </c>
      <c r="C46" s="61" t="s">
        <v>21</v>
      </c>
      <c r="D46" s="58"/>
      <c r="E46" s="58"/>
      <c r="F46" s="59"/>
      <c r="H46" s="104">
        <f t="shared" si="4"/>
        <v>0</v>
      </c>
      <c r="I46" s="104">
        <v>0</v>
      </c>
      <c r="J46" s="104"/>
      <c r="K46" s="104"/>
    </row>
    <row r="47" spans="1:11" ht="12" customHeight="1" x14ac:dyDescent="0.3">
      <c r="B47" s="53"/>
      <c r="D47" s="71"/>
      <c r="E47" s="71"/>
      <c r="F47" s="71"/>
      <c r="H47" s="106"/>
      <c r="I47" s="104"/>
      <c r="J47" s="104"/>
      <c r="K47" s="104"/>
    </row>
    <row r="48" spans="1:11" s="45" customFormat="1" ht="12" customHeight="1" x14ac:dyDescent="0.3">
      <c r="A48" s="125" t="s">
        <v>161</v>
      </c>
      <c r="B48" s="126"/>
      <c r="C48" s="124"/>
      <c r="D48" s="102">
        <f>SUM(D49:D54)</f>
        <v>0</v>
      </c>
      <c r="E48" s="102">
        <f>SUM(E49:E54)</f>
        <v>0</v>
      </c>
      <c r="F48" s="102">
        <f>SUM(F49:F54)</f>
        <v>0</v>
      </c>
      <c r="H48" s="102">
        <f>SUM(H49:H54)</f>
        <v>886191.85999999987</v>
      </c>
      <c r="I48" s="102">
        <f>SUM(I49:I54)</f>
        <v>886191.85999999987</v>
      </c>
      <c r="J48" s="102">
        <f>SUM(J49:J54)</f>
        <v>0</v>
      </c>
      <c r="K48" s="102">
        <f>SUM(K49:K54)</f>
        <v>0</v>
      </c>
    </row>
    <row r="49" spans="1:12" ht="12" customHeight="1" x14ac:dyDescent="0.3">
      <c r="B49" s="53"/>
      <c r="D49" s="58"/>
      <c r="E49" s="58"/>
      <c r="F49" s="59"/>
      <c r="H49" s="105"/>
      <c r="I49" s="104"/>
      <c r="J49" s="104"/>
      <c r="K49" s="104"/>
    </row>
    <row r="50" spans="1:12" s="72" customFormat="1" ht="10.199999999999999" x14ac:dyDescent="0.2">
      <c r="B50" s="73" t="s">
        <v>35</v>
      </c>
      <c r="C50" s="74" t="s">
        <v>36</v>
      </c>
      <c r="D50" s="75"/>
      <c r="E50" s="75"/>
      <c r="F50" s="59"/>
      <c r="H50" s="104">
        <f t="shared" ref="H50:H53" si="5">SUM(I50:K50)</f>
        <v>4523.07</v>
      </c>
      <c r="I50" s="104">
        <v>4523.07</v>
      </c>
      <c r="J50" s="104"/>
      <c r="K50" s="104"/>
      <c r="L50" s="145"/>
    </row>
    <row r="51" spans="1:12" s="72" customFormat="1" ht="14.4" x14ac:dyDescent="0.3">
      <c r="A51" s="146"/>
      <c r="B51" s="73" t="s">
        <v>37</v>
      </c>
      <c r="C51" s="74" t="s">
        <v>209</v>
      </c>
      <c r="D51" s="76"/>
      <c r="E51" s="75"/>
      <c r="F51" s="59"/>
      <c r="H51" s="104">
        <f t="shared" si="5"/>
        <v>86018.5</v>
      </c>
      <c r="I51" s="104">
        <f>29685.46+55083.04+1250</f>
        <v>86018.5</v>
      </c>
      <c r="J51" s="104"/>
      <c r="K51" s="104"/>
    </row>
    <row r="52" spans="1:12" s="72" customFormat="1" ht="14.4" x14ac:dyDescent="0.3">
      <c r="A52" s="146"/>
      <c r="B52" s="73" t="s">
        <v>38</v>
      </c>
      <c r="C52" s="74" t="s">
        <v>15</v>
      </c>
      <c r="D52" s="75"/>
      <c r="E52" s="75"/>
      <c r="F52" s="59"/>
      <c r="H52" s="104">
        <f t="shared" si="5"/>
        <v>0</v>
      </c>
      <c r="I52" s="104">
        <v>0</v>
      </c>
      <c r="J52" s="104"/>
      <c r="K52" s="104"/>
    </row>
    <row r="53" spans="1:12" s="72" customFormat="1" ht="14.4" x14ac:dyDescent="0.3">
      <c r="A53" s="146"/>
      <c r="B53" s="73" t="s">
        <v>210</v>
      </c>
      <c r="C53" s="74" t="s">
        <v>211</v>
      </c>
      <c r="D53" s="75"/>
      <c r="E53" s="75"/>
      <c r="F53" s="59"/>
      <c r="H53" s="104">
        <f t="shared" si="5"/>
        <v>795650.28999999992</v>
      </c>
      <c r="I53" s="104">
        <f>32792.34+762857.95</f>
        <v>795650.28999999992</v>
      </c>
      <c r="J53" s="104"/>
      <c r="K53" s="104"/>
    </row>
    <row r="54" spans="1:12" ht="12" customHeight="1" x14ac:dyDescent="0.3">
      <c r="B54" s="53"/>
      <c r="D54" s="55"/>
      <c r="E54" s="55"/>
      <c r="F54" s="55"/>
      <c r="H54" s="103"/>
      <c r="I54" s="105"/>
      <c r="J54" s="105"/>
      <c r="K54" s="105"/>
    </row>
    <row r="55" spans="1:12" s="45" customFormat="1" ht="12" customHeight="1" x14ac:dyDescent="0.3">
      <c r="A55" s="125" t="s">
        <v>162</v>
      </c>
      <c r="B55" s="126"/>
      <c r="C55" s="124"/>
      <c r="D55" s="102">
        <f>SUM(D56:D77)</f>
        <v>0</v>
      </c>
      <c r="E55" s="102">
        <f>SUM(E56:E77)</f>
        <v>0</v>
      </c>
      <c r="F55" s="102">
        <f>SUM(F56:F77)</f>
        <v>0</v>
      </c>
      <c r="H55" s="102">
        <f>SUM(H56:H77)</f>
        <v>689377.94999999984</v>
      </c>
      <c r="I55" s="102">
        <f>SUM(I56:I77)</f>
        <v>689377.94999999984</v>
      </c>
      <c r="J55" s="102">
        <f>SUM(J56:J77)</f>
        <v>0</v>
      </c>
      <c r="K55" s="102">
        <f>SUM(K56:K77)</f>
        <v>0</v>
      </c>
    </row>
    <row r="56" spans="1:12" ht="12" customHeight="1" x14ac:dyDescent="0.3">
      <c r="B56" s="53"/>
      <c r="D56" s="96"/>
      <c r="E56" s="96"/>
      <c r="F56" s="77"/>
      <c r="H56" s="103"/>
      <c r="I56" s="104"/>
      <c r="J56" s="104"/>
      <c r="K56" s="104"/>
    </row>
    <row r="57" spans="1:12" s="72" customFormat="1" ht="10.199999999999999" x14ac:dyDescent="0.2">
      <c r="B57" s="78"/>
      <c r="C57" s="74" t="s">
        <v>212</v>
      </c>
      <c r="D57" s="58"/>
      <c r="E57" s="58"/>
      <c r="F57" s="59"/>
      <c r="H57" s="104">
        <f t="shared" ref="H57:H61" si="6">SUM(I57:K57)</f>
        <v>3226.58</v>
      </c>
      <c r="I57" s="104">
        <v>3226.58</v>
      </c>
      <c r="J57" s="104"/>
      <c r="K57" s="104"/>
    </row>
    <row r="58" spans="1:12" s="72" customFormat="1" ht="10.199999999999999" x14ac:dyDescent="0.2">
      <c r="B58" s="79"/>
      <c r="C58" s="74" t="s">
        <v>40</v>
      </c>
      <c r="D58" s="58"/>
      <c r="E58" s="58"/>
      <c r="F58" s="59"/>
      <c r="H58" s="104">
        <f t="shared" si="6"/>
        <v>0</v>
      </c>
      <c r="I58" s="104"/>
      <c r="J58" s="104"/>
      <c r="K58" s="104"/>
    </row>
    <row r="59" spans="1:12" s="72" customFormat="1" ht="10.199999999999999" x14ac:dyDescent="0.2">
      <c r="B59" s="80" t="s">
        <v>41</v>
      </c>
      <c r="C59" s="74" t="s">
        <v>213</v>
      </c>
      <c r="D59" s="58"/>
      <c r="E59" s="58"/>
      <c r="F59" s="59"/>
      <c r="H59" s="104">
        <f t="shared" si="6"/>
        <v>0</v>
      </c>
      <c r="I59" s="104"/>
      <c r="J59" s="104"/>
      <c r="K59" s="104"/>
    </row>
    <row r="60" spans="1:12" s="72" customFormat="1" ht="11.4" customHeight="1" x14ac:dyDescent="0.2">
      <c r="B60" s="79"/>
      <c r="C60" s="74" t="s">
        <v>42</v>
      </c>
      <c r="D60" s="58"/>
      <c r="E60" s="58"/>
      <c r="F60" s="59"/>
      <c r="H60" s="104">
        <f t="shared" si="6"/>
        <v>0</v>
      </c>
      <c r="I60" s="104"/>
      <c r="J60" s="104"/>
      <c r="K60" s="104"/>
    </row>
    <row r="61" spans="1:12" s="72" customFormat="1" ht="10.199999999999999" x14ac:dyDescent="0.2">
      <c r="B61" s="81"/>
      <c r="C61" s="74" t="s">
        <v>43</v>
      </c>
      <c r="D61" s="58"/>
      <c r="E61" s="58"/>
      <c r="F61" s="59"/>
      <c r="H61" s="104">
        <f t="shared" si="6"/>
        <v>0</v>
      </c>
      <c r="I61" s="104"/>
      <c r="J61" s="104"/>
      <c r="K61" s="104"/>
    </row>
    <row r="62" spans="1:12" s="72" customFormat="1" ht="10.199999999999999" x14ac:dyDescent="0.2">
      <c r="B62" s="79"/>
      <c r="C62" s="74"/>
      <c r="D62" s="58"/>
      <c r="E62" s="58"/>
      <c r="F62" s="59"/>
      <c r="H62" s="106"/>
      <c r="I62" s="104"/>
      <c r="J62" s="104"/>
      <c r="K62" s="104"/>
    </row>
    <row r="63" spans="1:12" s="72" customFormat="1" ht="10.199999999999999" x14ac:dyDescent="0.2">
      <c r="B63" s="78" t="s">
        <v>163</v>
      </c>
      <c r="C63" s="74" t="s">
        <v>44</v>
      </c>
      <c r="D63" s="58"/>
      <c r="E63" s="58"/>
      <c r="F63" s="59"/>
      <c r="H63" s="106">
        <f>(I63+J63+K63)</f>
        <v>199266.52</v>
      </c>
      <c r="I63" s="104">
        <v>199266.52</v>
      </c>
      <c r="J63" s="104"/>
      <c r="K63" s="104"/>
    </row>
    <row r="64" spans="1:12" s="72" customFormat="1" ht="10.199999999999999" x14ac:dyDescent="0.2">
      <c r="B64" s="79" t="s">
        <v>164</v>
      </c>
      <c r="C64" s="74" t="s">
        <v>45</v>
      </c>
      <c r="D64" s="58"/>
      <c r="E64" s="58"/>
      <c r="F64" s="59"/>
      <c r="H64" s="106">
        <f t="shared" ref="H64:H65" si="7">(I64+J64+K64)</f>
        <v>0</v>
      </c>
      <c r="I64" s="104"/>
      <c r="J64" s="104"/>
      <c r="K64" s="104"/>
    </row>
    <row r="65" spans="1:11" s="72" customFormat="1" ht="10.199999999999999" x14ac:dyDescent="0.2">
      <c r="B65" s="79" t="s">
        <v>165</v>
      </c>
      <c r="C65" s="74" t="s">
        <v>46</v>
      </c>
      <c r="D65" s="58"/>
      <c r="E65" s="58"/>
      <c r="F65" s="59"/>
      <c r="H65" s="106">
        <f t="shared" si="7"/>
        <v>13168.75</v>
      </c>
      <c r="I65" s="104">
        <v>13168.75</v>
      </c>
      <c r="J65" s="104"/>
      <c r="K65" s="104"/>
    </row>
    <row r="66" spans="1:11" s="72" customFormat="1" ht="10.199999999999999" x14ac:dyDescent="0.2">
      <c r="B66" s="79"/>
      <c r="C66" s="74"/>
      <c r="D66" s="58"/>
      <c r="E66" s="58"/>
      <c r="F66" s="59"/>
      <c r="H66" s="106"/>
      <c r="I66" s="104"/>
      <c r="J66" s="104"/>
      <c r="K66" s="104"/>
    </row>
    <row r="67" spans="1:11" s="72" customFormat="1" ht="10.199999999999999" x14ac:dyDescent="0.2">
      <c r="B67" s="78" t="s">
        <v>217</v>
      </c>
      <c r="C67" s="74" t="s">
        <v>214</v>
      </c>
      <c r="D67" s="58"/>
      <c r="E67" s="58"/>
      <c r="F67" s="59"/>
      <c r="H67" s="106">
        <f>(I67+J67+K67)</f>
        <v>0</v>
      </c>
      <c r="I67" s="104">
        <v>0</v>
      </c>
      <c r="J67" s="104"/>
      <c r="K67" s="104"/>
    </row>
    <row r="68" spans="1:11" s="72" customFormat="1" ht="10.199999999999999" x14ac:dyDescent="0.2">
      <c r="B68" s="78" t="s">
        <v>165</v>
      </c>
      <c r="C68" s="74" t="s">
        <v>215</v>
      </c>
      <c r="D68" s="58"/>
      <c r="E68" s="58"/>
      <c r="F68" s="59"/>
      <c r="H68" s="106">
        <f t="shared" ref="H68:H69" si="8">(I68+J68+K68)</f>
        <v>0</v>
      </c>
      <c r="I68" s="104">
        <v>0</v>
      </c>
      <c r="J68" s="104"/>
      <c r="K68" s="104"/>
    </row>
    <row r="69" spans="1:11" s="72" customFormat="1" ht="10.199999999999999" x14ac:dyDescent="0.2">
      <c r="B69" s="78" t="s">
        <v>218</v>
      </c>
      <c r="C69" s="74" t="s">
        <v>216</v>
      </c>
      <c r="D69" s="58"/>
      <c r="E69" s="58"/>
      <c r="F69" s="59"/>
      <c r="H69" s="106">
        <f t="shared" si="8"/>
        <v>0</v>
      </c>
      <c r="I69" s="104">
        <v>0</v>
      </c>
      <c r="J69" s="104"/>
      <c r="K69" s="104"/>
    </row>
    <row r="70" spans="1:11" s="72" customFormat="1" ht="10.199999999999999" x14ac:dyDescent="0.2">
      <c r="B70" s="148"/>
      <c r="C70" s="74"/>
      <c r="D70" s="58"/>
      <c r="E70" s="58"/>
      <c r="F70" s="59"/>
      <c r="H70" s="106"/>
      <c r="I70" s="106"/>
      <c r="J70" s="106"/>
      <c r="K70" s="106"/>
    </row>
    <row r="71" spans="1:11" s="72" customFormat="1" ht="10.199999999999999" x14ac:dyDescent="0.2">
      <c r="B71" s="73" t="s">
        <v>47</v>
      </c>
      <c r="C71" s="74" t="s">
        <v>222</v>
      </c>
      <c r="D71" s="58"/>
      <c r="E71" s="58"/>
      <c r="F71" s="59"/>
      <c r="H71" s="106">
        <f t="shared" ref="H71:H72" si="9">(I71+J71+K71)</f>
        <v>106019.42</v>
      </c>
      <c r="I71" s="106">
        <f>97774.22+8245.2</f>
        <v>106019.42</v>
      </c>
      <c r="J71" s="106"/>
      <c r="K71" s="106"/>
    </row>
    <row r="72" spans="1:11" s="72" customFormat="1" ht="10.199999999999999" x14ac:dyDescent="0.2">
      <c r="B72" s="73" t="s">
        <v>49</v>
      </c>
      <c r="C72" s="74" t="s">
        <v>48</v>
      </c>
      <c r="D72" s="58"/>
      <c r="E72" s="58"/>
      <c r="F72" s="59"/>
      <c r="H72" s="106">
        <f t="shared" si="9"/>
        <v>63498.84</v>
      </c>
      <c r="I72" s="106">
        <v>63498.84</v>
      </c>
      <c r="J72" s="106"/>
      <c r="K72" s="106"/>
    </row>
    <row r="73" spans="1:11" s="72" customFormat="1" ht="10.199999999999999" x14ac:dyDescent="0.2">
      <c r="B73" s="73" t="s">
        <v>50</v>
      </c>
      <c r="C73" s="74" t="s">
        <v>223</v>
      </c>
      <c r="D73" s="58"/>
      <c r="E73" s="58"/>
      <c r="F73" s="59"/>
      <c r="H73" s="104">
        <f t="shared" ref="H73:H76" si="10">SUM(I73:K73)</f>
        <v>165724.32</v>
      </c>
      <c r="I73" s="104">
        <v>165724.32</v>
      </c>
      <c r="J73" s="104"/>
      <c r="K73" s="104"/>
    </row>
    <row r="74" spans="1:11" s="72" customFormat="1" ht="10.199999999999999" x14ac:dyDescent="0.2">
      <c r="B74" s="73" t="s">
        <v>51</v>
      </c>
      <c r="C74" s="74" t="s">
        <v>224</v>
      </c>
      <c r="D74" s="58"/>
      <c r="E74" s="58"/>
      <c r="F74" s="59"/>
      <c r="H74" s="104">
        <f t="shared" si="10"/>
        <v>36147.83</v>
      </c>
      <c r="I74" s="104">
        <v>36147.83</v>
      </c>
      <c r="J74" s="104"/>
      <c r="K74" s="104"/>
    </row>
    <row r="75" spans="1:11" s="72" customFormat="1" ht="10.199999999999999" x14ac:dyDescent="0.2">
      <c r="B75" s="73" t="s">
        <v>52</v>
      </c>
      <c r="C75" s="74" t="s">
        <v>53</v>
      </c>
      <c r="D75" s="58"/>
      <c r="E75" s="58"/>
      <c r="F75" s="59"/>
      <c r="H75" s="104">
        <f t="shared" si="10"/>
        <v>60383.87</v>
      </c>
      <c r="I75" s="104">
        <v>60383.87</v>
      </c>
      <c r="J75" s="104"/>
      <c r="K75" s="104"/>
    </row>
    <row r="76" spans="1:11" s="72" customFormat="1" ht="10.199999999999999" x14ac:dyDescent="0.2">
      <c r="B76" s="73" t="s">
        <v>54</v>
      </c>
      <c r="C76" s="74" t="s">
        <v>225</v>
      </c>
      <c r="D76" s="58"/>
      <c r="E76" s="58"/>
      <c r="F76" s="59"/>
      <c r="H76" s="104">
        <f t="shared" si="10"/>
        <v>41941.82</v>
      </c>
      <c r="I76" s="104">
        <v>41941.82</v>
      </c>
      <c r="J76" s="104"/>
      <c r="K76" s="104"/>
    </row>
    <row r="77" spans="1:11" ht="12" customHeight="1" x14ac:dyDescent="0.3">
      <c r="B77" s="53"/>
      <c r="D77" s="96"/>
      <c r="E77" s="96"/>
      <c r="F77" s="77"/>
      <c r="H77" s="104"/>
      <c r="I77" s="104"/>
      <c r="J77" s="104"/>
      <c r="K77" s="104"/>
    </row>
    <row r="78" spans="1:11" s="45" customFormat="1" ht="12" customHeight="1" x14ac:dyDescent="0.3">
      <c r="A78" s="128" t="s">
        <v>166</v>
      </c>
      <c r="B78" s="126"/>
      <c r="C78" s="124"/>
      <c r="D78" s="102">
        <f t="shared" ref="D78:F78" si="11">SUM(D79:D84)</f>
        <v>0</v>
      </c>
      <c r="E78" s="102">
        <f t="shared" si="11"/>
        <v>0</v>
      </c>
      <c r="F78" s="102">
        <f t="shared" si="11"/>
        <v>0</v>
      </c>
      <c r="H78" s="102">
        <f>SUM(H79:H84)</f>
        <v>743168.3899999999</v>
      </c>
      <c r="I78" s="102">
        <f t="shared" ref="I78:K78" si="12">SUM(I79:I84)</f>
        <v>743168.3899999999</v>
      </c>
      <c r="J78" s="102">
        <f>SUM(J79:J84)</f>
        <v>0</v>
      </c>
      <c r="K78" s="102">
        <f t="shared" si="12"/>
        <v>0</v>
      </c>
    </row>
    <row r="79" spans="1:11" ht="12" customHeight="1" x14ac:dyDescent="0.3">
      <c r="B79" s="53"/>
      <c r="D79" s="55"/>
      <c r="E79" s="55"/>
      <c r="F79" s="55"/>
      <c r="H79" s="103"/>
      <c r="I79" s="104"/>
      <c r="J79" s="104"/>
      <c r="K79" s="104"/>
    </row>
    <row r="80" spans="1:11" ht="12" customHeight="1" x14ac:dyDescent="0.2">
      <c r="B80" s="82" t="s">
        <v>55</v>
      </c>
      <c r="C80" s="74" t="s">
        <v>167</v>
      </c>
      <c r="D80" s="58"/>
      <c r="E80" s="58"/>
      <c r="F80" s="59"/>
      <c r="H80" s="104">
        <f t="shared" ref="H80:H83" si="13">SUM(I80:K80)</f>
        <v>83534.009999999995</v>
      </c>
      <c r="I80" s="104">
        <v>83534.009999999995</v>
      </c>
      <c r="J80" s="104"/>
      <c r="K80" s="104"/>
    </row>
    <row r="81" spans="1:11" ht="12" customHeight="1" x14ac:dyDescent="0.2">
      <c r="B81" s="56" t="s">
        <v>56</v>
      </c>
      <c r="C81" s="74" t="s">
        <v>168</v>
      </c>
      <c r="D81" s="58"/>
      <c r="E81" s="58"/>
      <c r="F81" s="59"/>
      <c r="H81" s="104">
        <f t="shared" si="13"/>
        <v>269565.24</v>
      </c>
      <c r="I81" s="104">
        <v>269565.24</v>
      </c>
      <c r="J81" s="104"/>
      <c r="K81" s="104"/>
    </row>
    <row r="82" spans="1:11" ht="12" customHeight="1" x14ac:dyDescent="0.3">
      <c r="A82" s="54"/>
      <c r="B82" s="82" t="s">
        <v>169</v>
      </c>
      <c r="C82" s="83" t="s">
        <v>170</v>
      </c>
      <c r="D82" s="58"/>
      <c r="E82" s="58"/>
      <c r="F82" s="59"/>
      <c r="H82" s="104">
        <f>SUM(I82:K82)</f>
        <v>390069.13999999996</v>
      </c>
      <c r="I82" s="104">
        <f>367527.99+17502.68+5038.47</f>
        <v>390069.13999999996</v>
      </c>
      <c r="J82" s="104"/>
      <c r="K82" s="104"/>
    </row>
    <row r="83" spans="1:11" s="54" customFormat="1" ht="12" customHeight="1" x14ac:dyDescent="0.2">
      <c r="A83" s="47"/>
      <c r="B83" s="82" t="s">
        <v>171</v>
      </c>
      <c r="C83" s="74" t="s">
        <v>57</v>
      </c>
      <c r="D83" s="58"/>
      <c r="E83" s="58"/>
      <c r="F83" s="59"/>
      <c r="H83" s="104">
        <f t="shared" si="13"/>
        <v>0</v>
      </c>
      <c r="I83" s="104">
        <v>0</v>
      </c>
      <c r="J83" s="104"/>
      <c r="K83" s="104"/>
    </row>
    <row r="84" spans="1:11" ht="12" customHeight="1" x14ac:dyDescent="0.3">
      <c r="B84" s="53"/>
      <c r="D84" s="55"/>
      <c r="E84" s="55"/>
      <c r="F84" s="55"/>
      <c r="H84" s="104"/>
      <c r="I84" s="104"/>
      <c r="J84" s="104"/>
      <c r="K84" s="104"/>
    </row>
    <row r="85" spans="1:11" s="45" customFormat="1" ht="12" customHeight="1" x14ac:dyDescent="0.3">
      <c r="A85" s="128" t="s">
        <v>58</v>
      </c>
      <c r="B85" s="126"/>
      <c r="C85" s="124"/>
      <c r="D85" s="102">
        <f t="shared" ref="D85:F85" si="14">SUM(D86:D98)</f>
        <v>0</v>
      </c>
      <c r="E85" s="102">
        <f t="shared" si="14"/>
        <v>0</v>
      </c>
      <c r="F85" s="102">
        <f t="shared" si="14"/>
        <v>0</v>
      </c>
      <c r="H85" s="102">
        <f>SUM(H86:H98)</f>
        <v>293939.62</v>
      </c>
      <c r="I85" s="102">
        <f t="shared" ref="I85:K85" si="15">SUM(I86:I98)</f>
        <v>293939.62</v>
      </c>
      <c r="J85" s="102">
        <f>SUM(J86:J98)</f>
        <v>0</v>
      </c>
      <c r="K85" s="102">
        <f t="shared" si="15"/>
        <v>0</v>
      </c>
    </row>
    <row r="86" spans="1:11" ht="12" customHeight="1" x14ac:dyDescent="0.3">
      <c r="A86" s="129"/>
      <c r="B86" s="53"/>
      <c r="D86" s="71"/>
      <c r="E86" s="71"/>
      <c r="F86" s="71"/>
      <c r="H86" s="107"/>
      <c r="I86" s="107"/>
      <c r="J86" s="107"/>
      <c r="K86" s="107"/>
    </row>
    <row r="87" spans="1:11" ht="12" customHeight="1" x14ac:dyDescent="0.3">
      <c r="B87" s="56" t="s">
        <v>59</v>
      </c>
      <c r="C87" s="57" t="s">
        <v>172</v>
      </c>
      <c r="D87" s="58"/>
      <c r="E87" s="58"/>
      <c r="F87" s="59"/>
      <c r="H87" s="104">
        <f t="shared" ref="H87:H97" si="16">SUM(I87:K87)</f>
        <v>82732.100000000006</v>
      </c>
      <c r="I87" s="104">
        <v>82732.100000000006</v>
      </c>
      <c r="J87" s="104"/>
      <c r="K87" s="104"/>
    </row>
    <row r="88" spans="1:11" ht="12" customHeight="1" x14ac:dyDescent="0.3">
      <c r="B88" s="56" t="s">
        <v>60</v>
      </c>
      <c r="C88" s="57" t="s">
        <v>184</v>
      </c>
      <c r="D88" s="58"/>
      <c r="E88" s="58"/>
      <c r="F88" s="59"/>
      <c r="H88" s="104">
        <f t="shared" si="16"/>
        <v>2487.13</v>
      </c>
      <c r="I88" s="104">
        <v>2487.13</v>
      </c>
      <c r="J88" s="104"/>
      <c r="K88" s="104"/>
    </row>
    <row r="89" spans="1:11" ht="12" customHeight="1" x14ac:dyDescent="0.3">
      <c r="B89" s="56" t="s">
        <v>61</v>
      </c>
      <c r="C89" s="57" t="s">
        <v>173</v>
      </c>
      <c r="D89" s="58"/>
      <c r="E89" s="58"/>
      <c r="F89" s="59"/>
      <c r="H89" s="104">
        <f t="shared" si="16"/>
        <v>40786.35</v>
      </c>
      <c r="I89" s="104">
        <v>40786.35</v>
      </c>
      <c r="J89" s="104"/>
      <c r="K89" s="104"/>
    </row>
    <row r="90" spans="1:11" ht="12" customHeight="1" x14ac:dyDescent="0.3">
      <c r="B90" s="82" t="s">
        <v>62</v>
      </c>
      <c r="C90" s="57" t="s">
        <v>63</v>
      </c>
      <c r="D90" s="58"/>
      <c r="E90" s="58"/>
      <c r="F90" s="59"/>
      <c r="H90" s="104">
        <f t="shared" si="16"/>
        <v>90690.84</v>
      </c>
      <c r="I90" s="104">
        <v>90690.84</v>
      </c>
      <c r="J90" s="104"/>
      <c r="K90" s="104"/>
    </row>
    <row r="91" spans="1:11" ht="12" customHeight="1" x14ac:dyDescent="0.3">
      <c r="B91" s="56" t="s">
        <v>64</v>
      </c>
      <c r="C91" s="84" t="s">
        <v>65</v>
      </c>
      <c r="D91" s="58"/>
      <c r="E91" s="58"/>
      <c r="F91" s="59"/>
      <c r="H91" s="104">
        <f t="shared" si="16"/>
        <v>20947.7</v>
      </c>
      <c r="I91" s="104">
        <v>20947.7</v>
      </c>
      <c r="J91" s="104"/>
      <c r="K91" s="104"/>
    </row>
    <row r="92" spans="1:11" ht="12" customHeight="1" x14ac:dyDescent="0.3">
      <c r="A92" s="146"/>
      <c r="B92" s="56" t="s">
        <v>226</v>
      </c>
      <c r="C92" s="85" t="s">
        <v>227</v>
      </c>
      <c r="D92" s="58"/>
      <c r="E92" s="58"/>
      <c r="F92" s="59"/>
      <c r="H92" s="104">
        <f t="shared" ref="H92:H96" si="17">SUM(I92:K92)</f>
        <v>41205.199999999997</v>
      </c>
      <c r="I92" s="104">
        <v>41205.199999999997</v>
      </c>
      <c r="J92" s="104"/>
      <c r="K92" s="104"/>
    </row>
    <row r="93" spans="1:11" ht="12" customHeight="1" x14ac:dyDescent="0.3">
      <c r="A93" s="146"/>
      <c r="B93" s="56" t="s">
        <v>228</v>
      </c>
      <c r="C93" s="85" t="s">
        <v>229</v>
      </c>
      <c r="D93" s="58"/>
      <c r="E93" s="58"/>
      <c r="F93" s="59"/>
      <c r="H93" s="104">
        <f t="shared" si="17"/>
        <v>15090.300000000003</v>
      </c>
      <c r="I93" s="104">
        <f>56295.5-I92</f>
        <v>15090.300000000003</v>
      </c>
      <c r="J93" s="104"/>
      <c r="K93" s="104"/>
    </row>
    <row r="94" spans="1:11" ht="12" customHeight="1" x14ac:dyDescent="0.3">
      <c r="A94" s="146"/>
      <c r="B94" s="56" t="s">
        <v>230</v>
      </c>
      <c r="C94" s="85" t="s">
        <v>231</v>
      </c>
      <c r="D94" s="58"/>
      <c r="E94" s="58"/>
      <c r="F94" s="59"/>
      <c r="H94" s="104">
        <f t="shared" si="17"/>
        <v>0</v>
      </c>
      <c r="I94" s="104">
        <v>0</v>
      </c>
      <c r="J94" s="104"/>
      <c r="K94" s="104"/>
    </row>
    <row r="95" spans="1:11" ht="12" customHeight="1" x14ac:dyDescent="0.3">
      <c r="A95" s="146"/>
      <c r="B95" s="56" t="s">
        <v>232</v>
      </c>
      <c r="C95" s="85" t="s">
        <v>71</v>
      </c>
      <c r="D95" s="58"/>
      <c r="E95" s="58"/>
      <c r="F95" s="59"/>
      <c r="H95" s="104">
        <f t="shared" si="17"/>
        <v>0</v>
      </c>
      <c r="I95" s="104">
        <v>0</v>
      </c>
      <c r="J95" s="104"/>
      <c r="K95" s="104"/>
    </row>
    <row r="96" spans="1:11" ht="12" customHeight="1" x14ac:dyDescent="0.3">
      <c r="A96" s="146"/>
      <c r="B96" s="56" t="s">
        <v>233</v>
      </c>
      <c r="C96" s="85" t="s">
        <v>234</v>
      </c>
      <c r="D96" s="58"/>
      <c r="E96" s="58"/>
      <c r="F96" s="59"/>
      <c r="H96" s="104">
        <f t="shared" si="17"/>
        <v>0</v>
      </c>
      <c r="I96" s="104">
        <v>0</v>
      </c>
      <c r="J96" s="104"/>
      <c r="K96" s="104"/>
    </row>
    <row r="97" spans="1:11" ht="12" customHeight="1" x14ac:dyDescent="0.3">
      <c r="B97" s="56" t="s">
        <v>66</v>
      </c>
      <c r="C97" s="85" t="s">
        <v>67</v>
      </c>
      <c r="D97" s="58"/>
      <c r="E97" s="58"/>
      <c r="F97" s="59"/>
      <c r="H97" s="104">
        <f t="shared" si="16"/>
        <v>0</v>
      </c>
      <c r="I97" s="104">
        <v>0</v>
      </c>
      <c r="J97" s="104"/>
      <c r="K97" s="104"/>
    </row>
    <row r="98" spans="1:11" ht="12" customHeight="1" x14ac:dyDescent="0.3">
      <c r="B98" s="53"/>
      <c r="D98" s="86"/>
      <c r="E98" s="86"/>
      <c r="F98" s="86"/>
      <c r="H98" s="106"/>
      <c r="I98" s="106"/>
      <c r="J98" s="106"/>
      <c r="K98" s="106"/>
    </row>
    <row r="99" spans="1:11" s="45" customFormat="1" ht="12" customHeight="1" x14ac:dyDescent="0.3">
      <c r="A99" s="128" t="s">
        <v>68</v>
      </c>
      <c r="B99" s="126"/>
      <c r="C99" s="124"/>
      <c r="D99" s="102">
        <f>SUM(D100:D111)</f>
        <v>0</v>
      </c>
      <c r="E99" s="102">
        <f>SUM(E100:E111)</f>
        <v>0</v>
      </c>
      <c r="F99" s="102">
        <f>SUM(F100:F111)</f>
        <v>0</v>
      </c>
      <c r="H99" s="102">
        <f>SUM(H100:H111)</f>
        <v>113542.92</v>
      </c>
      <c r="I99" s="102">
        <f>SUM(I100:I111)</f>
        <v>113542.92</v>
      </c>
      <c r="J99" s="102">
        <f>SUM(J100:J111)</f>
        <v>0</v>
      </c>
      <c r="K99" s="102">
        <f>SUM(K100:K111)</f>
        <v>0</v>
      </c>
    </row>
    <row r="100" spans="1:11" ht="12" customHeight="1" x14ac:dyDescent="0.3">
      <c r="A100" s="87"/>
      <c r="B100" s="88"/>
      <c r="C100" s="89"/>
      <c r="D100" s="96"/>
      <c r="E100" s="96"/>
      <c r="F100" s="77"/>
      <c r="H100" s="108"/>
      <c r="I100" s="104"/>
      <c r="J100" s="104"/>
      <c r="K100" s="104"/>
    </row>
    <row r="101" spans="1:11" s="72" customFormat="1" ht="11.25" customHeight="1" x14ac:dyDescent="0.2">
      <c r="B101" s="90"/>
      <c r="C101" s="91" t="s">
        <v>248</v>
      </c>
      <c r="D101" s="58"/>
      <c r="E101" s="58"/>
      <c r="F101" s="59"/>
      <c r="H101" s="104">
        <f>SUM(I101:K101)</f>
        <v>0</v>
      </c>
      <c r="I101" s="104"/>
      <c r="J101" s="104"/>
      <c r="K101" s="104"/>
    </row>
    <row r="102" spans="1:11" s="72" customFormat="1" ht="10.199999999999999" x14ac:dyDescent="0.2">
      <c r="B102" s="90" t="s">
        <v>244</v>
      </c>
      <c r="C102" s="91" t="s">
        <v>235</v>
      </c>
      <c r="D102" s="58"/>
      <c r="E102" s="58"/>
      <c r="F102" s="59"/>
      <c r="H102" s="104">
        <f t="shared" ref="H102:H110" si="18">SUM(I102:K102)</f>
        <v>0</v>
      </c>
      <c r="I102" s="104"/>
      <c r="J102" s="104"/>
      <c r="K102" s="104"/>
    </row>
    <row r="103" spans="1:11" s="72" customFormat="1" ht="10.199999999999999" x14ac:dyDescent="0.2">
      <c r="B103" s="90"/>
      <c r="C103" s="91" t="s">
        <v>236</v>
      </c>
      <c r="D103" s="58"/>
      <c r="E103" s="58"/>
      <c r="F103" s="59"/>
      <c r="H103" s="104">
        <f t="shared" si="18"/>
        <v>0</v>
      </c>
      <c r="I103" s="104"/>
      <c r="J103" s="104"/>
      <c r="K103" s="104"/>
    </row>
    <row r="104" spans="1:11" s="72" customFormat="1" ht="10.199999999999999" x14ac:dyDescent="0.2">
      <c r="A104" s="90"/>
      <c r="B104" s="90"/>
      <c r="C104" s="91"/>
      <c r="D104" s="58"/>
      <c r="E104" s="58"/>
      <c r="F104" s="59"/>
      <c r="H104" s="104">
        <f t="shared" si="18"/>
        <v>0</v>
      </c>
      <c r="I104" s="104"/>
      <c r="J104" s="104"/>
      <c r="K104" s="104"/>
    </row>
    <row r="105" spans="1:11" s="72" customFormat="1" ht="10.199999999999999" x14ac:dyDescent="0.2">
      <c r="B105" s="90" t="s">
        <v>237</v>
      </c>
      <c r="C105" s="91" t="s">
        <v>238</v>
      </c>
      <c r="D105" s="58"/>
      <c r="E105" s="58"/>
      <c r="F105" s="59"/>
      <c r="H105" s="104">
        <f t="shared" si="18"/>
        <v>0</v>
      </c>
      <c r="I105" s="104"/>
      <c r="J105" s="104"/>
      <c r="K105" s="104"/>
    </row>
    <row r="106" spans="1:11" s="72" customFormat="1" ht="10.199999999999999" x14ac:dyDescent="0.2">
      <c r="B106" s="90"/>
      <c r="C106" s="91" t="s">
        <v>239</v>
      </c>
      <c r="D106" s="58"/>
      <c r="E106" s="58"/>
      <c r="F106" s="59"/>
      <c r="H106" s="104">
        <f t="shared" si="18"/>
        <v>87426</v>
      </c>
      <c r="I106" s="109">
        <v>87426</v>
      </c>
      <c r="J106" s="109"/>
      <c r="K106" s="109"/>
    </row>
    <row r="107" spans="1:11" s="72" customFormat="1" ht="10.199999999999999" x14ac:dyDescent="0.2">
      <c r="B107" s="90"/>
      <c r="C107" s="91"/>
      <c r="D107" s="58"/>
      <c r="E107" s="58"/>
      <c r="F107" s="59"/>
      <c r="H107" s="104">
        <f t="shared" si="18"/>
        <v>0</v>
      </c>
      <c r="I107" s="104"/>
      <c r="J107" s="104"/>
      <c r="K107" s="104"/>
    </row>
    <row r="108" spans="1:11" s="72" customFormat="1" ht="10.199999999999999" x14ac:dyDescent="0.2">
      <c r="B108" s="90" t="s">
        <v>240</v>
      </c>
      <c r="C108" s="91" t="s">
        <v>241</v>
      </c>
      <c r="D108" s="58"/>
      <c r="E108" s="58"/>
      <c r="F108" s="59"/>
      <c r="H108" s="104">
        <f t="shared" si="18"/>
        <v>23863</v>
      </c>
      <c r="I108" s="104">
        <v>23863</v>
      </c>
      <c r="J108" s="104"/>
      <c r="K108" s="104"/>
    </row>
    <row r="109" spans="1:11" s="72" customFormat="1" ht="12" customHeight="1" x14ac:dyDescent="0.2">
      <c r="B109" s="90" t="s">
        <v>69</v>
      </c>
      <c r="C109" s="91" t="s">
        <v>242</v>
      </c>
      <c r="D109" s="58"/>
      <c r="E109" s="58"/>
      <c r="F109" s="59"/>
      <c r="H109" s="104">
        <f t="shared" si="18"/>
        <v>2253.92</v>
      </c>
      <c r="I109" s="104">
        <v>2253.92</v>
      </c>
      <c r="J109" s="104"/>
      <c r="K109" s="104"/>
    </row>
    <row r="110" spans="1:11" s="72" customFormat="1" ht="10.199999999999999" x14ac:dyDescent="0.2">
      <c r="B110" s="90" t="s">
        <v>70</v>
      </c>
      <c r="C110" s="91" t="s">
        <v>243</v>
      </c>
      <c r="D110" s="58"/>
      <c r="E110" s="58"/>
      <c r="F110" s="59"/>
      <c r="H110" s="104">
        <f t="shared" si="18"/>
        <v>0</v>
      </c>
      <c r="I110" s="104"/>
      <c r="J110" s="104"/>
      <c r="K110" s="104"/>
    </row>
    <row r="111" spans="1:11" ht="12" customHeight="1" x14ac:dyDescent="0.3">
      <c r="A111" s="92"/>
      <c r="B111" s="93"/>
      <c r="C111" s="94"/>
      <c r="D111" s="96"/>
      <c r="E111" s="96"/>
      <c r="F111" s="77"/>
      <c r="H111" s="108"/>
      <c r="I111" s="104"/>
      <c r="J111" s="104"/>
      <c r="K111" s="104"/>
    </row>
    <row r="112" spans="1:11" s="45" customFormat="1" ht="12" customHeight="1" x14ac:dyDescent="0.3">
      <c r="A112" s="128" t="s">
        <v>72</v>
      </c>
      <c r="B112" s="126"/>
      <c r="C112" s="124"/>
      <c r="D112" s="102">
        <f t="shared" ref="D112:F112" si="19">SUM(D113:D118)</f>
        <v>0</v>
      </c>
      <c r="E112" s="102">
        <f t="shared" si="19"/>
        <v>0</v>
      </c>
      <c r="F112" s="102">
        <f t="shared" si="19"/>
        <v>0</v>
      </c>
      <c r="H112" s="102">
        <f>SUM(H113:H118)</f>
        <v>0</v>
      </c>
      <c r="I112" s="102">
        <f t="shared" ref="I112:K112" si="20">SUM(I113:I118)</f>
        <v>0</v>
      </c>
      <c r="J112" s="102">
        <f t="shared" si="20"/>
        <v>0</v>
      </c>
      <c r="K112" s="102">
        <f t="shared" si="20"/>
        <v>0</v>
      </c>
    </row>
    <row r="113" spans="1:11" ht="12" customHeight="1" x14ac:dyDescent="0.3">
      <c r="B113" s="53"/>
      <c r="D113" s="55"/>
      <c r="E113" s="55"/>
      <c r="F113" s="55"/>
      <c r="H113" s="103"/>
      <c r="I113" s="104"/>
      <c r="J113" s="104"/>
      <c r="K113" s="104"/>
    </row>
    <row r="114" spans="1:11" ht="12" customHeight="1" x14ac:dyDescent="0.2">
      <c r="B114" s="56" t="s">
        <v>73</v>
      </c>
      <c r="C114" s="74" t="s">
        <v>74</v>
      </c>
      <c r="D114" s="58"/>
      <c r="E114" s="58"/>
      <c r="F114" s="59"/>
      <c r="H114" s="104">
        <f t="shared" ref="H114:H117" si="21">SUM(I114:K114)</f>
        <v>0</v>
      </c>
      <c r="I114" s="104"/>
      <c r="J114" s="104"/>
      <c r="K114" s="104"/>
    </row>
    <row r="115" spans="1:11" ht="12" customHeight="1" x14ac:dyDescent="0.2">
      <c r="B115" s="56" t="s">
        <v>75</v>
      </c>
      <c r="C115" s="74" t="s">
        <v>76</v>
      </c>
      <c r="D115" s="58"/>
      <c r="E115" s="58"/>
      <c r="F115" s="59"/>
      <c r="H115" s="104">
        <f t="shared" si="21"/>
        <v>0</v>
      </c>
      <c r="I115" s="104"/>
      <c r="J115" s="104"/>
      <c r="K115" s="104"/>
    </row>
    <row r="116" spans="1:11" ht="12" customHeight="1" x14ac:dyDescent="0.2">
      <c r="B116" s="56" t="s">
        <v>77</v>
      </c>
      <c r="C116" s="74" t="s">
        <v>174</v>
      </c>
      <c r="D116" s="58"/>
      <c r="E116" s="58"/>
      <c r="F116" s="59"/>
      <c r="H116" s="104">
        <f t="shared" si="21"/>
        <v>0</v>
      </c>
      <c r="I116" s="104"/>
      <c r="J116" s="104"/>
      <c r="K116" s="104"/>
    </row>
    <row r="117" spans="1:11" ht="12" customHeight="1" x14ac:dyDescent="0.2">
      <c r="B117" s="56" t="s">
        <v>78</v>
      </c>
      <c r="C117" s="74" t="s">
        <v>79</v>
      </c>
      <c r="D117" s="58"/>
      <c r="E117" s="58"/>
      <c r="F117" s="59"/>
      <c r="H117" s="104">
        <f t="shared" si="21"/>
        <v>0</v>
      </c>
      <c r="I117" s="104"/>
      <c r="J117" s="104"/>
      <c r="K117" s="104"/>
    </row>
    <row r="118" spans="1:11" ht="12" customHeight="1" x14ac:dyDescent="0.3">
      <c r="B118" s="53"/>
      <c r="D118" s="55"/>
      <c r="E118" s="55"/>
      <c r="F118" s="55"/>
      <c r="H118" s="103"/>
      <c r="I118" s="104"/>
      <c r="J118" s="104"/>
      <c r="K118" s="104"/>
    </row>
    <row r="119" spans="1:11" s="45" customFormat="1" ht="12" customHeight="1" x14ac:dyDescent="0.3">
      <c r="A119" s="125" t="s">
        <v>175</v>
      </c>
      <c r="B119" s="126"/>
      <c r="C119" s="124"/>
      <c r="D119" s="52">
        <f>+D5+D17+D37+D48+D55+D78+D85+D99+D112</f>
        <v>0</v>
      </c>
      <c r="E119" s="52">
        <f>+E5+E17+E37+E48+E55+E78+E85+E99+E112</f>
        <v>0</v>
      </c>
      <c r="F119" s="52">
        <f>+F5+F17+F37+F48+F55+F78+F85+F99+F112</f>
        <v>0</v>
      </c>
      <c r="H119" s="52">
        <f>+H5+H17+H37+H48+H55+H78+H85+H99+H112</f>
        <v>4494422.76</v>
      </c>
      <c r="I119" s="52">
        <f>+I5+I17+I37+I48+I55+I78+I85+I99+I112</f>
        <v>4494422.76</v>
      </c>
      <c r="J119" s="52">
        <f>+J5+J17+J37+J48+J55+J78+J85+J99+J112</f>
        <v>0</v>
      </c>
      <c r="K119" s="52">
        <f>+K5+K17+K37+K48+K55+K78+K85+K99+K112</f>
        <v>0</v>
      </c>
    </row>
    <row r="120" spans="1:11" ht="12" customHeight="1" x14ac:dyDescent="0.3">
      <c r="B120" s="53"/>
      <c r="D120" s="71"/>
      <c r="E120" s="71"/>
      <c r="F120" s="71"/>
      <c r="H120" s="103"/>
      <c r="I120" s="104"/>
      <c r="J120" s="104"/>
      <c r="K120" s="104"/>
    </row>
    <row r="121" spans="1:11" ht="12" customHeight="1" x14ac:dyDescent="0.3">
      <c r="B121" s="56" t="s">
        <v>176</v>
      </c>
      <c r="C121" s="84" t="s">
        <v>177</v>
      </c>
      <c r="D121" s="58"/>
      <c r="E121" s="58"/>
      <c r="F121" s="59"/>
      <c r="H121" s="104">
        <f t="shared" ref="H121:H123" si="22">SUM(I121:K121)</f>
        <v>0</v>
      </c>
      <c r="I121" s="104"/>
      <c r="J121" s="104"/>
      <c r="K121" s="104"/>
    </row>
    <row r="122" spans="1:11" ht="12" customHeight="1" x14ac:dyDescent="0.3">
      <c r="B122" s="95"/>
      <c r="C122" s="84"/>
      <c r="D122" s="55"/>
      <c r="E122" s="55"/>
      <c r="F122" s="55"/>
      <c r="H122" s="104">
        <f t="shared" si="22"/>
        <v>0</v>
      </c>
      <c r="I122" s="104"/>
      <c r="J122" s="104"/>
      <c r="K122" s="104"/>
    </row>
    <row r="123" spans="1:11" ht="12" customHeight="1" x14ac:dyDescent="0.3">
      <c r="B123" s="95" t="s">
        <v>178</v>
      </c>
      <c r="C123" s="57"/>
      <c r="D123" s="58"/>
      <c r="E123" s="58"/>
      <c r="F123" s="59"/>
      <c r="H123" s="104">
        <f t="shared" si="22"/>
        <v>0</v>
      </c>
      <c r="I123" s="104"/>
      <c r="J123" s="104"/>
      <c r="K123" s="104"/>
    </row>
    <row r="124" spans="1:11" ht="12" customHeight="1" thickBot="1" x14ac:dyDescent="0.35">
      <c r="D124" s="96"/>
      <c r="E124" s="96"/>
      <c r="F124" s="96"/>
      <c r="H124" s="103"/>
      <c r="I124" s="104"/>
      <c r="J124" s="104"/>
      <c r="K124" s="104"/>
    </row>
    <row r="125" spans="1:11" s="45" customFormat="1" ht="12" customHeight="1" thickBot="1" x14ac:dyDescent="0.35">
      <c r="A125" s="130" t="s">
        <v>80</v>
      </c>
      <c r="B125" s="131"/>
      <c r="C125" s="132"/>
      <c r="D125" s="133">
        <f t="shared" ref="D125:F125" si="23">SUM(D119:D124)</f>
        <v>0</v>
      </c>
      <c r="E125" s="133">
        <f t="shared" si="23"/>
        <v>0</v>
      </c>
      <c r="F125" s="133">
        <f t="shared" si="23"/>
        <v>0</v>
      </c>
      <c r="H125" s="133">
        <f t="shared" ref="H125" si="24">SUM(H119:H124)</f>
        <v>4494422.76</v>
      </c>
      <c r="I125" s="133">
        <f t="shared" ref="I125" si="25">SUM(I119:I124)</f>
        <v>4494422.76</v>
      </c>
      <c r="J125" s="133">
        <f t="shared" ref="J125" si="26">SUM(J119:J124)</f>
        <v>0</v>
      </c>
      <c r="K125" s="133">
        <f t="shared" ref="K125" si="27">SUM(K119:K124)</f>
        <v>0</v>
      </c>
    </row>
    <row r="126" spans="1:11" s="134" customFormat="1" ht="10.199999999999999" x14ac:dyDescent="0.3">
      <c r="C126" s="135"/>
      <c r="H126" s="120"/>
      <c r="I126" s="120"/>
      <c r="J126" s="120"/>
      <c r="K126" s="120"/>
    </row>
    <row r="127" spans="1:11" s="134" customFormat="1" ht="10.199999999999999" x14ac:dyDescent="0.3">
      <c r="C127" s="135"/>
      <c r="H127" s="120"/>
      <c r="I127" s="120"/>
      <c r="J127" s="120"/>
      <c r="K127" s="120"/>
    </row>
    <row r="128" spans="1:11" s="134" customFormat="1" ht="10.199999999999999" x14ac:dyDescent="0.3">
      <c r="A128" s="134" t="str">
        <f>+'FINANCEMENT CIC'!A69</f>
        <v xml:space="preserve">Date : </v>
      </c>
      <c r="D128" s="134" t="str">
        <f>+'[2]FINANCEMENT AP'!B68</f>
        <v>Signature :</v>
      </c>
      <c r="H128" s="120"/>
      <c r="I128" s="120"/>
      <c r="J128" s="120"/>
      <c r="K128" s="120"/>
    </row>
    <row r="129" spans="2:18" ht="12" customHeight="1" x14ac:dyDescent="0.3">
      <c r="H129" s="121"/>
      <c r="I129" s="121"/>
      <c r="J129" s="121"/>
      <c r="K129" s="121"/>
    </row>
    <row r="130" spans="2:18" ht="12" customHeight="1" x14ac:dyDescent="0.3">
      <c r="H130" s="121"/>
      <c r="I130" s="121"/>
      <c r="J130" s="121"/>
      <c r="K130" s="121"/>
    </row>
    <row r="131" spans="2:18" ht="12" customHeight="1" x14ac:dyDescent="0.3">
      <c r="H131" s="121"/>
      <c r="I131" s="121"/>
      <c r="J131" s="121"/>
      <c r="K131" s="121"/>
    </row>
    <row r="132" spans="2:18" ht="12" customHeight="1" x14ac:dyDescent="0.3">
      <c r="F132" s="152" t="s">
        <v>82</v>
      </c>
      <c r="H132" s="121"/>
      <c r="I132" s="121"/>
      <c r="J132" s="121"/>
      <c r="K132" s="121"/>
    </row>
    <row r="133" spans="2:18" ht="12" customHeight="1" x14ac:dyDescent="0.3">
      <c r="F133" s="153" t="s">
        <v>250</v>
      </c>
      <c r="H133" s="121"/>
      <c r="I133" s="121"/>
      <c r="J133" s="121"/>
      <c r="K133" s="121"/>
      <c r="M133" s="155" t="s">
        <v>251</v>
      </c>
    </row>
    <row r="134" spans="2:18" ht="12" customHeight="1" x14ac:dyDescent="0.3">
      <c r="B134" s="47" t="s">
        <v>185</v>
      </c>
      <c r="F134" s="114"/>
      <c r="I134" s="114">
        <v>0</v>
      </c>
      <c r="J134" s="114"/>
      <c r="K134" s="114"/>
      <c r="M134" s="156">
        <v>6510937</v>
      </c>
      <c r="N134" s="157" t="s">
        <v>252</v>
      </c>
      <c r="O134" s="158"/>
    </row>
    <row r="135" spans="2:18" ht="12" customHeight="1" x14ac:dyDescent="0.3">
      <c r="B135" s="114" t="s">
        <v>81</v>
      </c>
      <c r="C135" s="47"/>
      <c r="D135" s="114"/>
      <c r="H135" s="110"/>
      <c r="I135" s="111"/>
      <c r="M135" s="159">
        <v>0</v>
      </c>
      <c r="N135" s="99" t="s">
        <v>253</v>
      </c>
      <c r="O135" s="160"/>
    </row>
    <row r="136" spans="2:18" ht="12" customHeight="1" x14ac:dyDescent="0.3">
      <c r="B136" s="114" t="s">
        <v>93</v>
      </c>
      <c r="C136" s="47"/>
      <c r="D136" s="114"/>
      <c r="H136" s="110"/>
      <c r="I136" s="111"/>
      <c r="J136" s="111"/>
      <c r="M136" s="161">
        <v>0</v>
      </c>
      <c r="N136" s="99" t="s">
        <v>254</v>
      </c>
      <c r="O136" s="160"/>
    </row>
    <row r="137" spans="2:18" ht="12" customHeight="1" x14ac:dyDescent="0.3">
      <c r="B137" s="114" t="s">
        <v>186</v>
      </c>
      <c r="C137" s="47"/>
      <c r="D137" s="114"/>
      <c r="F137" s="97">
        <v>23065</v>
      </c>
      <c r="H137" s="110"/>
      <c r="I137" s="111"/>
      <c r="J137" s="111"/>
      <c r="M137" s="159">
        <f>SUM(M134:M136)</f>
        <v>6510937</v>
      </c>
      <c r="N137" s="99" t="s">
        <v>255</v>
      </c>
      <c r="O137" s="160"/>
    </row>
    <row r="138" spans="2:18" ht="12" customHeight="1" x14ac:dyDescent="0.3">
      <c r="B138" s="114" t="s">
        <v>182</v>
      </c>
      <c r="C138" s="47"/>
      <c r="D138" s="114"/>
      <c r="H138" s="110"/>
      <c r="I138" s="111">
        <v>0</v>
      </c>
      <c r="J138" s="111">
        <v>0</v>
      </c>
      <c r="K138" s="99">
        <v>0</v>
      </c>
      <c r="M138" s="159">
        <f>+M137*N138</f>
        <v>325546.85000000003</v>
      </c>
      <c r="N138" s="140">
        <v>0.05</v>
      </c>
      <c r="O138" s="160" t="s">
        <v>256</v>
      </c>
    </row>
    <row r="139" spans="2:18" ht="12" customHeight="1" x14ac:dyDescent="0.3">
      <c r="B139" s="114"/>
      <c r="C139" s="47"/>
      <c r="D139" s="114"/>
      <c r="H139" s="112">
        <f>SUM(I139:K139)</f>
        <v>0</v>
      </c>
      <c r="I139" s="113"/>
      <c r="J139" s="113"/>
      <c r="K139" s="113"/>
      <c r="M139" s="159">
        <f>+M138*N139</f>
        <v>0</v>
      </c>
      <c r="N139" s="140">
        <v>0</v>
      </c>
      <c r="O139" s="160" t="s">
        <v>257</v>
      </c>
    </row>
    <row r="140" spans="2:18" ht="12" customHeight="1" x14ac:dyDescent="0.3">
      <c r="B140" s="136" t="s">
        <v>82</v>
      </c>
      <c r="C140" s="47"/>
      <c r="D140" s="136"/>
      <c r="H140" s="98">
        <f>SUM(I140:K140)</f>
        <v>0</v>
      </c>
      <c r="I140" s="114">
        <f>SUM(I134:I139)</f>
        <v>0</v>
      </c>
      <c r="J140" s="114">
        <f>SUM(J134:J139)</f>
        <v>0</v>
      </c>
      <c r="K140" s="114">
        <f>SUM(K134:K139)</f>
        <v>0</v>
      </c>
      <c r="M140" s="161">
        <f>+M137*N140</f>
        <v>455765.59</v>
      </c>
      <c r="N140" s="140">
        <v>7.0000000000000007E-2</v>
      </c>
      <c r="O140" s="160" t="s">
        <v>258</v>
      </c>
    </row>
    <row r="141" spans="2:18" ht="12" customHeight="1" x14ac:dyDescent="0.3">
      <c r="B141" s="114" t="s">
        <v>95</v>
      </c>
      <c r="C141" s="47"/>
      <c r="D141" s="114"/>
      <c r="H141" s="98">
        <f>SUM(I141:K141)</f>
        <v>0</v>
      </c>
      <c r="I141" s="114">
        <f>+I140</f>
        <v>0</v>
      </c>
      <c r="J141" s="114">
        <f t="shared" ref="J141:K141" si="28">+J140</f>
        <v>0</v>
      </c>
      <c r="K141" s="114">
        <f t="shared" si="28"/>
        <v>0</v>
      </c>
      <c r="M141" s="159">
        <f>SUM(M137:M140)</f>
        <v>7292249.4399999995</v>
      </c>
      <c r="N141" s="99" t="s">
        <v>259</v>
      </c>
      <c r="O141" s="160"/>
    </row>
    <row r="142" spans="2:18" ht="12" customHeight="1" x14ac:dyDescent="0.3">
      <c r="B142" s="114" t="s">
        <v>83</v>
      </c>
      <c r="C142" s="47"/>
      <c r="D142" s="114"/>
      <c r="H142" s="98">
        <f>SUM(I142:K142)</f>
        <v>4494422.76</v>
      </c>
      <c r="I142" s="114">
        <f t="shared" ref="I142:J142" si="29">SUM(I125-I141)</f>
        <v>4494422.76</v>
      </c>
      <c r="J142" s="114">
        <f t="shared" si="29"/>
        <v>0</v>
      </c>
      <c r="K142" s="114">
        <f>SUM(K125-K141)</f>
        <v>0</v>
      </c>
      <c r="M142" s="161">
        <f>+M141*N142</f>
        <v>364612.47200000001</v>
      </c>
      <c r="N142" s="140">
        <v>0.05</v>
      </c>
      <c r="O142" s="160" t="s">
        <v>260</v>
      </c>
    </row>
    <row r="143" spans="2:18" s="141" customFormat="1" ht="12" customHeight="1" x14ac:dyDescent="0.3">
      <c r="B143" s="142" t="s">
        <v>94</v>
      </c>
      <c r="D143" s="142"/>
      <c r="E143" s="143"/>
      <c r="F143" s="154">
        <f>+H143</f>
        <v>1348326.828</v>
      </c>
      <c r="H143" s="115">
        <f>SUM(I143:K143)</f>
        <v>1348326.828</v>
      </c>
      <c r="I143" s="150">
        <f>I142*0.3</f>
        <v>1348326.828</v>
      </c>
      <c r="J143" s="116">
        <f t="shared" ref="J143" si="30">J142*0.3</f>
        <v>0</v>
      </c>
      <c r="K143" s="116">
        <f>K142*0.3</f>
        <v>0</v>
      </c>
      <c r="M143" s="162">
        <f>SUM(M141:M142)</f>
        <v>7656861.9119999995</v>
      </c>
      <c r="N143" s="163"/>
      <c r="O143" s="164"/>
      <c r="Q143" s="151">
        <f>+I143-2474</f>
        <v>1345852.828</v>
      </c>
      <c r="R143" s="144" t="s">
        <v>249</v>
      </c>
    </row>
    <row r="144" spans="2:18" ht="12" customHeight="1" x14ac:dyDescent="0.3">
      <c r="B144" s="99"/>
      <c r="C144" s="47"/>
      <c r="D144" s="99"/>
      <c r="F144" s="97">
        <f>SUM(F134:F143)</f>
        <v>1371391.828</v>
      </c>
      <c r="H144" s="110"/>
      <c r="M144" s="111"/>
      <c r="N144" s="140"/>
      <c r="O144" s="99"/>
    </row>
    <row r="145" spans="2:15" ht="12" customHeight="1" x14ac:dyDescent="0.3">
      <c r="B145" s="99" t="s">
        <v>97</v>
      </c>
      <c r="C145" s="47"/>
      <c r="D145" s="99"/>
      <c r="H145" s="117"/>
      <c r="I145" s="114"/>
      <c r="J145" s="114"/>
      <c r="K145" s="114">
        <v>0</v>
      </c>
      <c r="M145" s="111">
        <f>2408191.99-14939</f>
        <v>2393252.9900000002</v>
      </c>
      <c r="N145" s="165" t="s">
        <v>261</v>
      </c>
      <c r="O145" s="99"/>
    </row>
    <row r="146" spans="2:15" ht="12" customHeight="1" x14ac:dyDescent="0.3">
      <c r="B146" s="99"/>
      <c r="C146" s="47"/>
      <c r="D146" s="99"/>
      <c r="H146" s="118"/>
      <c r="I146" s="118"/>
      <c r="J146" s="118"/>
      <c r="K146" s="118"/>
      <c r="M146" s="166">
        <v>0</v>
      </c>
      <c r="N146" s="140" t="s">
        <v>262</v>
      </c>
      <c r="O146" s="99"/>
    </row>
    <row r="147" spans="2:15" ht="12" customHeight="1" x14ac:dyDescent="0.3">
      <c r="B147" s="137" t="s">
        <v>84</v>
      </c>
      <c r="C147" s="47"/>
      <c r="D147" s="137"/>
      <c r="H147" s="119" t="s">
        <v>82</v>
      </c>
      <c r="I147" s="119">
        <f>+I4</f>
        <v>2022</v>
      </c>
      <c r="J147" s="119">
        <f>+J4</f>
        <v>2023</v>
      </c>
      <c r="K147" s="119">
        <f>+K4</f>
        <v>2024</v>
      </c>
      <c r="M147" s="111">
        <f>SUM(M145:M146)</f>
        <v>2393252.9900000002</v>
      </c>
      <c r="N147" s="99"/>
      <c r="O147" s="99"/>
    </row>
    <row r="148" spans="2:15" ht="12" customHeight="1" x14ac:dyDescent="0.3">
      <c r="B148" s="99" t="s">
        <v>85</v>
      </c>
      <c r="C148" s="47"/>
      <c r="D148" s="99"/>
      <c r="H148" s="98">
        <f t="shared" ref="H148:H153" si="31">SUM(I148:K148)</f>
        <v>135724.78</v>
      </c>
      <c r="I148" s="114">
        <f>+I5+I50</f>
        <v>135724.78</v>
      </c>
      <c r="J148" s="114">
        <f>+J5+J50</f>
        <v>0</v>
      </c>
      <c r="K148" s="114">
        <f>+K5+K50</f>
        <v>0</v>
      </c>
      <c r="M148" s="111"/>
      <c r="N148" s="140"/>
      <c r="O148" s="99"/>
    </row>
    <row r="149" spans="2:15" ht="12" customHeight="1" x14ac:dyDescent="0.3">
      <c r="B149" s="99" t="s">
        <v>86</v>
      </c>
      <c r="C149" s="47"/>
      <c r="D149" s="99"/>
      <c r="H149" s="98">
        <f t="shared" si="31"/>
        <v>279095.52</v>
      </c>
      <c r="I149" s="114">
        <f>+I37+I51</f>
        <v>279095.52</v>
      </c>
      <c r="J149" s="114">
        <f>+J37+J51</f>
        <v>0</v>
      </c>
      <c r="K149" s="114">
        <f>+K37+K51</f>
        <v>0</v>
      </c>
      <c r="M149" s="111"/>
      <c r="N149" s="99"/>
      <c r="O149" s="99"/>
    </row>
    <row r="150" spans="2:15" ht="12" customHeight="1" x14ac:dyDescent="0.3">
      <c r="B150" s="99" t="s">
        <v>87</v>
      </c>
      <c r="C150" s="47"/>
      <c r="D150" s="99"/>
      <c r="H150" s="98">
        <f t="shared" si="31"/>
        <v>2239573.58</v>
      </c>
      <c r="I150" s="114">
        <f>+I17+I52+I53</f>
        <v>2239573.58</v>
      </c>
      <c r="J150" s="114">
        <f>+J17+J52+J53</f>
        <v>0</v>
      </c>
      <c r="K150" s="114">
        <f>+K17+K52+K53</f>
        <v>0</v>
      </c>
    </row>
    <row r="151" spans="2:15" ht="12" customHeight="1" x14ac:dyDescent="0.3">
      <c r="B151" s="99" t="s">
        <v>88</v>
      </c>
      <c r="C151" s="47"/>
      <c r="D151" s="99"/>
      <c r="H151" s="98">
        <f t="shared" si="31"/>
        <v>1096860.4899999998</v>
      </c>
      <c r="I151" s="114">
        <f>I55+I85+I99</f>
        <v>1096860.4899999998</v>
      </c>
      <c r="J151" s="114">
        <f>J55+J85+J99</f>
        <v>0</v>
      </c>
      <c r="K151" s="114">
        <f>K55+K85+K99</f>
        <v>0</v>
      </c>
    </row>
    <row r="152" spans="2:15" ht="12" customHeight="1" x14ac:dyDescent="0.3">
      <c r="B152" s="99" t="s">
        <v>89</v>
      </c>
      <c r="C152" s="47"/>
      <c r="D152" s="99"/>
      <c r="H152" s="98">
        <f t="shared" si="31"/>
        <v>743168.3899999999</v>
      </c>
      <c r="I152" s="114">
        <f>+I78</f>
        <v>743168.3899999999</v>
      </c>
      <c r="J152" s="114">
        <f>+J78</f>
        <v>0</v>
      </c>
      <c r="K152" s="114">
        <f>+K78</f>
        <v>0</v>
      </c>
    </row>
    <row r="153" spans="2:15" ht="12" customHeight="1" x14ac:dyDescent="0.3">
      <c r="B153" s="99" t="s">
        <v>90</v>
      </c>
      <c r="C153" s="47"/>
      <c r="D153" s="99"/>
      <c r="H153" s="112">
        <f t="shared" si="31"/>
        <v>0</v>
      </c>
      <c r="I153" s="113">
        <f t="shared" ref="I153:J153" si="32">+I141</f>
        <v>0</v>
      </c>
      <c r="J153" s="113">
        <f t="shared" si="32"/>
        <v>0</v>
      </c>
      <c r="K153" s="113">
        <f t="shared" ref="K153" si="33">+K141</f>
        <v>0</v>
      </c>
    </row>
    <row r="154" spans="2:15" ht="12" customHeight="1" x14ac:dyDescent="0.3">
      <c r="B154" s="99" t="s">
        <v>91</v>
      </c>
      <c r="C154" s="47"/>
      <c r="D154" s="99"/>
      <c r="H154" s="111">
        <f>SUM(H148:H153)</f>
        <v>4494422.76</v>
      </c>
      <c r="I154" s="111">
        <f>SUM(I148:I153)</f>
        <v>4494422.76</v>
      </c>
      <c r="J154" s="111">
        <f>SUM(J148:J153)</f>
        <v>0</v>
      </c>
      <c r="K154" s="111">
        <f>SUM(K148:K153)</f>
        <v>0</v>
      </c>
    </row>
    <row r="155" spans="2:15" ht="12" customHeight="1" x14ac:dyDescent="0.3">
      <c r="B155" s="99"/>
      <c r="C155" s="47"/>
      <c r="D155" s="99"/>
    </row>
    <row r="156" spans="2:15" ht="12" customHeight="1" x14ac:dyDescent="0.3">
      <c r="B156" s="138" t="s">
        <v>96</v>
      </c>
      <c r="C156" s="47"/>
      <c r="D156" s="138"/>
      <c r="H156" s="111">
        <f>SUM(I156:K156)</f>
        <v>1348326.828</v>
      </c>
      <c r="I156" s="111">
        <f>SUM(I154*0.3)</f>
        <v>1348326.828</v>
      </c>
      <c r="J156" s="111">
        <f>SUM(J154*0.3)</f>
        <v>0</v>
      </c>
      <c r="K156" s="111">
        <f>SUM(K154*0.3)</f>
        <v>0</v>
      </c>
    </row>
    <row r="157" spans="2:15" ht="12" customHeight="1" x14ac:dyDescent="0.3">
      <c r="B157" s="138" t="s">
        <v>92</v>
      </c>
      <c r="C157" s="47"/>
      <c r="D157" s="138"/>
      <c r="H157" s="111">
        <f>SUM(H143-H156)</f>
        <v>0</v>
      </c>
      <c r="I157" s="111">
        <f>SUM(I143-I156)</f>
        <v>0</v>
      </c>
      <c r="J157" s="111">
        <f t="shared" ref="J157:K157" si="34">SUM(J143-J156)</f>
        <v>0</v>
      </c>
      <c r="K157" s="111">
        <f t="shared" si="34"/>
        <v>0</v>
      </c>
    </row>
    <row r="158" spans="2:15" ht="12" customHeight="1" x14ac:dyDescent="0.3">
      <c r="B158" s="99"/>
      <c r="C158" s="47"/>
      <c r="D158" s="99"/>
    </row>
    <row r="159" spans="2:15" ht="12" customHeight="1" x14ac:dyDescent="0.3">
      <c r="B159" s="139" t="s">
        <v>98</v>
      </c>
      <c r="C159" s="47"/>
      <c r="D159" s="139"/>
      <c r="H159" s="114">
        <v>0</v>
      </c>
    </row>
  </sheetData>
  <mergeCells count="1">
    <mergeCell ref="H3:K3"/>
  </mergeCells>
  <printOptions horizontalCentered="1"/>
  <pageMargins left="0" right="0" top="0.39370078740157483" bottom="0.39370078740157483" header="0.19685039370078741" footer="0.19685039370078741"/>
  <pageSetup paperSize="9" scale="96" fitToHeight="0" orientation="portrait" r:id="rId1"/>
  <headerFooter alignWithMargins="0">
    <oddFooter>&amp;C&amp;P/&amp;N</oddFooter>
  </headerFooter>
  <rowBreaks count="1" manualBreakCount="1">
    <brk id="118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FINANCEMENT CIC</vt:lpstr>
      <vt:lpstr>COUT CIC</vt:lpstr>
      <vt:lpstr>'COUT CIC'!Impression_des_titres</vt:lpstr>
      <vt:lpstr>'FINANCEMENT CIC'!Impression_des_titres</vt:lpstr>
      <vt:lpstr>'COUT CIC'!Zone_d_impression</vt:lpstr>
      <vt:lpstr>'FINANCEMENT CIC'!Zone_d_impression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CHI-FOU-MI</cp:lastModifiedBy>
  <cp:lastPrinted>2022-01-15T11:18:31Z</cp:lastPrinted>
  <dcterms:created xsi:type="dcterms:W3CDTF">2020-03-23T16:05:46Z</dcterms:created>
  <dcterms:modified xsi:type="dcterms:W3CDTF">2023-03-24T10:04:54Z</dcterms:modified>
</cp:coreProperties>
</file>